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175" windowHeight="10320" activeTab="0"/>
  </bookViews>
  <sheets>
    <sheet name="Starting Situat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Darren Kilfara</author>
  </authors>
  <commentList>
    <comment ref="F3" authorId="0">
      <text>
        <r>
          <rPr>
            <b/>
            <sz val="8"/>
            <rFont val="Tahoma"/>
            <family val="0"/>
          </rPr>
          <t>Darren Kilfara:</t>
        </r>
        <r>
          <rPr>
            <sz val="8"/>
            <rFont val="Tahoma"/>
            <family val="0"/>
          </rPr>
          <t xml:space="preserve">
To be manually entered: "Blue", "Red", "Green", "Yellow" or "Neutral"</t>
        </r>
      </text>
    </comment>
    <comment ref="F4" authorId="0">
      <text>
        <r>
          <rPr>
            <b/>
            <sz val="8"/>
            <rFont val="Tahoma"/>
            <family val="0"/>
          </rPr>
          <t>Darren Kilfara:</t>
        </r>
        <r>
          <rPr>
            <sz val="8"/>
            <rFont val="Tahoma"/>
            <family val="0"/>
          </rPr>
          <t xml:space="preserve">
To be manually entered: "Blue", "Red", "Green" or "Yellow"</t>
        </r>
      </text>
    </comment>
    <comment ref="F5" authorId="0">
      <text>
        <r>
          <rPr>
            <b/>
            <sz val="8"/>
            <rFont val="Tahoma"/>
            <family val="0"/>
          </rPr>
          <t>Darren Kilfara:</t>
        </r>
        <r>
          <rPr>
            <sz val="8"/>
            <rFont val="Tahoma"/>
            <family val="0"/>
          </rPr>
          <t xml:space="preserve">
To be manually entered:  "Green", "Yellow" or "Joint Fr"</t>
        </r>
      </text>
    </comment>
    <comment ref="F6" authorId="0">
      <text>
        <r>
          <rPr>
            <b/>
            <sz val="8"/>
            <rFont val="Tahoma"/>
            <family val="0"/>
          </rPr>
          <t>Darren Kilfara:</t>
        </r>
        <r>
          <rPr>
            <sz val="8"/>
            <rFont val="Tahoma"/>
            <family val="0"/>
          </rPr>
          <t xml:space="preserve">
To be manually entered: "Blue", "Red", "Green", "Yellow" or "Neutral"</t>
        </r>
      </text>
    </comment>
    <comment ref="F7" authorId="0">
      <text>
        <r>
          <rPr>
            <b/>
            <sz val="8"/>
            <rFont val="Tahoma"/>
            <family val="0"/>
          </rPr>
          <t>Darren Kilfara:</t>
        </r>
        <r>
          <rPr>
            <sz val="8"/>
            <rFont val="Tahoma"/>
            <family val="0"/>
          </rPr>
          <t xml:space="preserve">
To be manually entered: "Blue", "Red", "Green", "Yellow" or "Neutral"</t>
        </r>
      </text>
    </comment>
    <comment ref="F14" authorId="0">
      <text>
        <r>
          <rPr>
            <b/>
            <sz val="8"/>
            <rFont val="Tahoma"/>
            <family val="0"/>
          </rPr>
          <t>Darren Kilfara:</t>
        </r>
        <r>
          <rPr>
            <sz val="8"/>
            <rFont val="Tahoma"/>
            <family val="0"/>
          </rPr>
          <t xml:space="preserve">
To be manually entered: "Blue", "Red" or "Joint Ru"</t>
        </r>
      </text>
    </comment>
    <comment ref="F22" authorId="0">
      <text>
        <r>
          <rPr>
            <b/>
            <sz val="8"/>
            <rFont val="Tahoma"/>
            <family val="0"/>
          </rPr>
          <t>Darren Kilfara:</t>
        </r>
        <r>
          <rPr>
            <sz val="8"/>
            <rFont val="Tahoma"/>
            <family val="0"/>
          </rPr>
          <t xml:space="preserve">
To be manually entered: "Yes" or "No"</t>
        </r>
      </text>
    </comment>
    <comment ref="F23" authorId="0">
      <text>
        <r>
          <rPr>
            <b/>
            <sz val="8"/>
            <rFont val="Tahoma"/>
            <family val="0"/>
          </rPr>
          <t>Darren Kilfara:</t>
        </r>
        <r>
          <rPr>
            <sz val="8"/>
            <rFont val="Tahoma"/>
            <family val="0"/>
          </rPr>
          <t xml:space="preserve">
To be manually entered: "Yes" or "No"</t>
        </r>
      </text>
    </comment>
    <comment ref="O3" authorId="0">
      <text>
        <r>
          <rPr>
            <b/>
            <sz val="8"/>
            <rFont val="Tahoma"/>
            <family val="0"/>
          </rPr>
          <t>Darren Kilfara:</t>
        </r>
        <r>
          <rPr>
            <sz val="8"/>
            <rFont val="Tahoma"/>
            <family val="0"/>
          </rPr>
          <t xml:space="preserve">
To be manually entered: "Green", "Blue" or "Red"</t>
        </r>
      </text>
    </comment>
    <comment ref="O4" authorId="0">
      <text>
        <r>
          <rPr>
            <b/>
            <sz val="8"/>
            <rFont val="Tahoma"/>
            <family val="0"/>
          </rPr>
          <t>Darren Kilfara:</t>
        </r>
        <r>
          <rPr>
            <sz val="8"/>
            <rFont val="Tahoma"/>
            <family val="0"/>
          </rPr>
          <t xml:space="preserve">
To be manually entered: "Green", "Blue" or "Red"</t>
        </r>
      </text>
    </comment>
    <comment ref="O5" authorId="0">
      <text>
        <r>
          <rPr>
            <b/>
            <sz val="8"/>
            <rFont val="Tahoma"/>
            <family val="0"/>
          </rPr>
          <t>Darren Kilfara:</t>
        </r>
        <r>
          <rPr>
            <sz val="8"/>
            <rFont val="Tahoma"/>
            <family val="0"/>
          </rPr>
          <t xml:space="preserve">
To be manually entered: "Green", "Blue" or "Red"</t>
        </r>
      </text>
    </comment>
    <comment ref="O6" authorId="0">
      <text>
        <r>
          <rPr>
            <b/>
            <sz val="8"/>
            <rFont val="Tahoma"/>
            <family val="0"/>
          </rPr>
          <t>Darren Kilfara:</t>
        </r>
        <r>
          <rPr>
            <sz val="8"/>
            <rFont val="Tahoma"/>
            <family val="0"/>
          </rPr>
          <t xml:space="preserve">
To be manually entered: "Green", "Blue" or "Red"</t>
        </r>
      </text>
    </comment>
    <comment ref="O7" authorId="0">
      <text>
        <r>
          <rPr>
            <b/>
            <sz val="8"/>
            <rFont val="Tahoma"/>
            <family val="0"/>
          </rPr>
          <t>Darren Kilfara:</t>
        </r>
        <r>
          <rPr>
            <sz val="8"/>
            <rFont val="Tahoma"/>
            <family val="0"/>
          </rPr>
          <t xml:space="preserve">
To be manually entered: "Green", "Blue" or "Red"</t>
        </r>
      </text>
    </comment>
    <comment ref="O8" authorId="0">
      <text>
        <r>
          <rPr>
            <b/>
            <sz val="8"/>
            <rFont val="Tahoma"/>
            <family val="0"/>
          </rPr>
          <t>Darren Kilfara:</t>
        </r>
        <r>
          <rPr>
            <sz val="8"/>
            <rFont val="Tahoma"/>
            <family val="0"/>
          </rPr>
          <t xml:space="preserve">
To be manually entered: "Green", "Blue" or "Red"</t>
        </r>
      </text>
    </comment>
    <comment ref="O12" authorId="0">
      <text>
        <r>
          <rPr>
            <b/>
            <sz val="8"/>
            <rFont val="Tahoma"/>
            <family val="0"/>
          </rPr>
          <t>Darren Kilfara:</t>
        </r>
        <r>
          <rPr>
            <sz val="8"/>
            <rFont val="Tahoma"/>
            <family val="0"/>
          </rPr>
          <t xml:space="preserve">
To be manually entered: "Yellow", "Blue" or "Red"</t>
        </r>
      </text>
    </comment>
    <comment ref="O13" authorId="0">
      <text>
        <r>
          <rPr>
            <b/>
            <sz val="8"/>
            <rFont val="Tahoma"/>
            <family val="0"/>
          </rPr>
          <t>Darren Kilfara:</t>
        </r>
        <r>
          <rPr>
            <sz val="8"/>
            <rFont val="Tahoma"/>
            <family val="0"/>
          </rPr>
          <t xml:space="preserve">
To be manually entered: "Yellow", "Blue" or "Red"</t>
        </r>
      </text>
    </comment>
    <comment ref="O14" authorId="0">
      <text>
        <r>
          <rPr>
            <b/>
            <sz val="8"/>
            <rFont val="Tahoma"/>
            <family val="0"/>
          </rPr>
          <t>Darren Kilfara:</t>
        </r>
        <r>
          <rPr>
            <sz val="8"/>
            <rFont val="Tahoma"/>
            <family val="0"/>
          </rPr>
          <t xml:space="preserve">
To be manually entered: "Yellow", "Blue" or "Red"</t>
        </r>
      </text>
    </comment>
    <comment ref="O15" authorId="0">
      <text>
        <r>
          <rPr>
            <b/>
            <sz val="8"/>
            <rFont val="Tahoma"/>
            <family val="0"/>
          </rPr>
          <t>Darren Kilfara:</t>
        </r>
        <r>
          <rPr>
            <sz val="8"/>
            <rFont val="Tahoma"/>
            <family val="0"/>
          </rPr>
          <t xml:space="preserve">
To be manually entered: "Yellow", "Blue" or "Red"</t>
        </r>
      </text>
    </comment>
    <comment ref="O16" authorId="0">
      <text>
        <r>
          <rPr>
            <b/>
            <sz val="8"/>
            <rFont val="Tahoma"/>
            <family val="0"/>
          </rPr>
          <t>Darren Kilfara:</t>
        </r>
        <r>
          <rPr>
            <sz val="8"/>
            <rFont val="Tahoma"/>
            <family val="0"/>
          </rPr>
          <t xml:space="preserve">
To be manually entered: "Yellow", "Blue" or "Red"</t>
        </r>
      </text>
    </comment>
    <comment ref="O17" authorId="0">
      <text>
        <r>
          <rPr>
            <b/>
            <sz val="8"/>
            <rFont val="Tahoma"/>
            <family val="0"/>
          </rPr>
          <t>Darren Kilfara:</t>
        </r>
        <r>
          <rPr>
            <sz val="8"/>
            <rFont val="Tahoma"/>
            <family val="0"/>
          </rPr>
          <t xml:space="preserve">
To be manually entered: "Yellow", "Blue" or "Red"</t>
        </r>
      </text>
    </comment>
    <comment ref="O18" authorId="0">
      <text>
        <r>
          <rPr>
            <b/>
            <sz val="8"/>
            <rFont val="Tahoma"/>
            <family val="0"/>
          </rPr>
          <t>Darren Kilfara:</t>
        </r>
        <r>
          <rPr>
            <sz val="8"/>
            <rFont val="Tahoma"/>
            <family val="0"/>
          </rPr>
          <t xml:space="preserve">
To be manually entered: "Yellow", "Blue" or "Red"</t>
        </r>
      </text>
    </comment>
    <comment ref="O21" authorId="0">
      <text>
        <r>
          <rPr>
            <b/>
            <sz val="8"/>
            <rFont val="Tahoma"/>
            <family val="0"/>
          </rPr>
          <t>Darren Kilfara:</t>
        </r>
        <r>
          <rPr>
            <sz val="8"/>
            <rFont val="Tahoma"/>
            <family val="0"/>
          </rPr>
          <t xml:space="preserve">
Number to be manually entered</t>
        </r>
      </text>
    </comment>
    <comment ref="O22" authorId="0">
      <text>
        <r>
          <rPr>
            <b/>
            <sz val="8"/>
            <rFont val="Tahoma"/>
            <family val="0"/>
          </rPr>
          <t>Darren Kilfara:</t>
        </r>
        <r>
          <rPr>
            <sz val="8"/>
            <rFont val="Tahoma"/>
            <family val="0"/>
          </rPr>
          <t xml:space="preserve">
Number to be manually entered</t>
        </r>
      </text>
    </comment>
    <comment ref="O23" authorId="0">
      <text>
        <r>
          <rPr>
            <b/>
            <sz val="8"/>
            <rFont val="Tahoma"/>
            <family val="0"/>
          </rPr>
          <t>Darren Kilfara:</t>
        </r>
        <r>
          <rPr>
            <sz val="8"/>
            <rFont val="Tahoma"/>
            <family val="0"/>
          </rPr>
          <t xml:space="preserve">
Number to be manually entered</t>
        </r>
      </text>
    </comment>
    <comment ref="O24" authorId="0">
      <text>
        <r>
          <rPr>
            <b/>
            <sz val="8"/>
            <rFont val="Tahoma"/>
            <family val="0"/>
          </rPr>
          <t>Darren Kilfara:</t>
        </r>
        <r>
          <rPr>
            <sz val="8"/>
            <rFont val="Tahoma"/>
            <family val="0"/>
          </rPr>
          <t xml:space="preserve">
Number to be manually entered</t>
        </r>
      </text>
    </comment>
    <comment ref="Y6" authorId="0">
      <text>
        <r>
          <rPr>
            <b/>
            <sz val="8"/>
            <rFont val="Tahoma"/>
            <family val="0"/>
          </rPr>
          <t>Darren Kilfara:</t>
        </r>
        <r>
          <rPr>
            <sz val="8"/>
            <rFont val="Tahoma"/>
            <family val="0"/>
          </rPr>
          <t xml:space="preserve">
Number to be manually entered</t>
        </r>
      </text>
    </comment>
    <comment ref="Y7" authorId="0">
      <text>
        <r>
          <rPr>
            <b/>
            <sz val="8"/>
            <rFont val="Tahoma"/>
            <family val="0"/>
          </rPr>
          <t>Darren Kilfara:</t>
        </r>
        <r>
          <rPr>
            <sz val="8"/>
            <rFont val="Tahoma"/>
            <family val="0"/>
          </rPr>
          <t xml:space="preserve">
Number to be manually entered</t>
        </r>
      </text>
    </comment>
    <comment ref="Y9" authorId="0">
      <text>
        <r>
          <rPr>
            <b/>
            <sz val="8"/>
            <rFont val="Tahoma"/>
            <family val="0"/>
          </rPr>
          <t>Darren Kilfara:</t>
        </r>
        <r>
          <rPr>
            <sz val="8"/>
            <rFont val="Tahoma"/>
            <family val="0"/>
          </rPr>
          <t xml:space="preserve">
Number to be manually entered</t>
        </r>
      </text>
    </comment>
    <comment ref="Y11" authorId="0">
      <text>
        <r>
          <rPr>
            <b/>
            <sz val="8"/>
            <rFont val="Tahoma"/>
            <family val="0"/>
          </rPr>
          <t>Darren Kilfara:</t>
        </r>
        <r>
          <rPr>
            <sz val="8"/>
            <rFont val="Tahoma"/>
            <family val="0"/>
          </rPr>
          <t xml:space="preserve">
Number to be manually entered</t>
        </r>
      </text>
    </comment>
    <comment ref="Y12" authorId="0">
      <text>
        <r>
          <rPr>
            <b/>
            <sz val="8"/>
            <rFont val="Tahoma"/>
            <family val="0"/>
          </rPr>
          <t>Darren Kilfara:</t>
        </r>
        <r>
          <rPr>
            <sz val="8"/>
            <rFont val="Tahoma"/>
            <family val="0"/>
          </rPr>
          <t xml:space="preserve">
Number to be manually entered</t>
        </r>
      </text>
    </comment>
    <comment ref="F15" authorId="0">
      <text>
        <r>
          <rPr>
            <b/>
            <sz val="8"/>
            <rFont val="Tahoma"/>
            <family val="0"/>
          </rPr>
          <t>Darren Kilfara:</t>
        </r>
        <r>
          <rPr>
            <sz val="8"/>
            <rFont val="Tahoma"/>
            <family val="0"/>
          </rPr>
          <t xml:space="preserve">
To be manually entered: "Yellow", "Blue" or "Red"</t>
        </r>
      </text>
    </comment>
    <comment ref="F16" authorId="0">
      <text>
        <r>
          <rPr>
            <b/>
            <sz val="8"/>
            <rFont val="Tahoma"/>
            <family val="0"/>
          </rPr>
          <t>Darren Kilfara:</t>
        </r>
        <r>
          <rPr>
            <sz val="8"/>
            <rFont val="Tahoma"/>
            <family val="0"/>
          </rPr>
          <t xml:space="preserve">
To be manually entered: "Yellow", "Blue" or "Red"</t>
        </r>
      </text>
    </comment>
    <comment ref="F17" authorId="0">
      <text>
        <r>
          <rPr>
            <b/>
            <sz val="8"/>
            <rFont val="Tahoma"/>
            <family val="0"/>
          </rPr>
          <t>Darren Kilfara:</t>
        </r>
        <r>
          <rPr>
            <sz val="8"/>
            <rFont val="Tahoma"/>
            <family val="0"/>
          </rPr>
          <t xml:space="preserve">
To be manually entered: "Yellow", "Blue" or "Red"</t>
        </r>
      </text>
    </comment>
    <comment ref="F18" authorId="0">
      <text>
        <r>
          <rPr>
            <b/>
            <sz val="8"/>
            <rFont val="Tahoma"/>
            <family val="0"/>
          </rPr>
          <t>Darren Kilfara:</t>
        </r>
        <r>
          <rPr>
            <sz val="8"/>
            <rFont val="Tahoma"/>
            <family val="0"/>
          </rPr>
          <t xml:space="preserve">
To be manually entered: "Yellow", "Blue" or "Red"</t>
        </r>
      </text>
    </comment>
    <comment ref="F19" authorId="0">
      <text>
        <r>
          <rPr>
            <b/>
            <sz val="8"/>
            <rFont val="Tahoma"/>
            <family val="0"/>
          </rPr>
          <t>Darren Kilfara:</t>
        </r>
        <r>
          <rPr>
            <sz val="8"/>
            <rFont val="Tahoma"/>
            <family val="0"/>
          </rPr>
          <t xml:space="preserve">
To be manually entered: "Yellow", "Blue" or "Red"</t>
        </r>
      </text>
    </comment>
    <comment ref="F20" authorId="0">
      <text>
        <r>
          <rPr>
            <b/>
            <sz val="8"/>
            <rFont val="Tahoma"/>
            <family val="0"/>
          </rPr>
          <t>Darren Kilfara:</t>
        </r>
        <r>
          <rPr>
            <sz val="8"/>
            <rFont val="Tahoma"/>
            <family val="0"/>
          </rPr>
          <t xml:space="preserve">
To be manually entered: "Yellow", "Blue" or "Red"</t>
        </r>
      </text>
    </comment>
    <comment ref="F8" authorId="0">
      <text>
        <r>
          <rPr>
            <b/>
            <sz val="8"/>
            <rFont val="Tahoma"/>
            <family val="0"/>
          </rPr>
          <t>Darren Kilfara:</t>
        </r>
        <r>
          <rPr>
            <sz val="8"/>
            <rFont val="Tahoma"/>
            <family val="0"/>
          </rPr>
          <t xml:space="preserve">
To be manually entered: "Green", "Blue" or "Red"</t>
        </r>
      </text>
    </comment>
    <comment ref="F9" authorId="0">
      <text>
        <r>
          <rPr>
            <b/>
            <sz val="8"/>
            <rFont val="Tahoma"/>
            <family val="0"/>
          </rPr>
          <t>Darren Kilfara:</t>
        </r>
        <r>
          <rPr>
            <sz val="8"/>
            <rFont val="Tahoma"/>
            <family val="0"/>
          </rPr>
          <t xml:space="preserve">
To be manually entered: "Green", "Blue" or "Red"</t>
        </r>
      </text>
    </comment>
    <comment ref="F10" authorId="0">
      <text>
        <r>
          <rPr>
            <b/>
            <sz val="8"/>
            <rFont val="Tahoma"/>
            <family val="0"/>
          </rPr>
          <t>Darren Kilfara:</t>
        </r>
        <r>
          <rPr>
            <sz val="8"/>
            <rFont val="Tahoma"/>
            <family val="0"/>
          </rPr>
          <t xml:space="preserve">
To be manually entered: "Green", "Blue" or "Red"</t>
        </r>
      </text>
    </comment>
    <comment ref="F11" authorId="0">
      <text>
        <r>
          <rPr>
            <b/>
            <sz val="8"/>
            <rFont val="Tahoma"/>
            <family val="0"/>
          </rPr>
          <t>Darren Kilfara:</t>
        </r>
        <r>
          <rPr>
            <sz val="8"/>
            <rFont val="Tahoma"/>
            <family val="0"/>
          </rPr>
          <t xml:space="preserve">
To be manually entered: "Green", "Blue" or "Red"</t>
        </r>
      </text>
    </comment>
    <comment ref="F12" authorId="0">
      <text>
        <r>
          <rPr>
            <b/>
            <sz val="8"/>
            <rFont val="Tahoma"/>
            <family val="0"/>
          </rPr>
          <t>Darren Kilfara:</t>
        </r>
        <r>
          <rPr>
            <sz val="8"/>
            <rFont val="Tahoma"/>
            <family val="0"/>
          </rPr>
          <t xml:space="preserve">
To be manually entered: "Green", "Blue" or "Red"</t>
        </r>
      </text>
    </comment>
    <comment ref="F13" authorId="0">
      <text>
        <r>
          <rPr>
            <b/>
            <sz val="8"/>
            <rFont val="Tahoma"/>
            <family val="0"/>
          </rPr>
          <t>Darren Kilfara:</t>
        </r>
        <r>
          <rPr>
            <sz val="8"/>
            <rFont val="Tahoma"/>
            <family val="0"/>
          </rPr>
          <t xml:space="preserve">
To be manually entered: "Green", "Blue" or "Red"</t>
        </r>
      </text>
    </comment>
    <comment ref="F24" authorId="0">
      <text>
        <r>
          <rPr>
            <b/>
            <sz val="8"/>
            <rFont val="Tahoma"/>
            <family val="0"/>
          </rPr>
          <t>Darren Kilfara:</t>
        </r>
        <r>
          <rPr>
            <sz val="8"/>
            <rFont val="Tahoma"/>
            <family val="0"/>
          </rPr>
          <t xml:space="preserve">
To be manually entered: "Yes" or "No"</t>
        </r>
      </text>
    </comment>
  </commentList>
</comments>
</file>

<file path=xl/sharedStrings.xml><?xml version="1.0" encoding="utf-8"?>
<sst xmlns="http://schemas.openxmlformats.org/spreadsheetml/2006/main" count="191" uniqueCount="82">
  <si>
    <t>Koenigsberg</t>
  </si>
  <si>
    <t>Masuria</t>
  </si>
  <si>
    <t>Krakow</t>
  </si>
  <si>
    <t>Lublin</t>
  </si>
  <si>
    <t>Grodno</t>
  </si>
  <si>
    <t>Brest</t>
  </si>
  <si>
    <t>Depot?</t>
  </si>
  <si>
    <t>Fort?</t>
  </si>
  <si>
    <t>Minsk</t>
  </si>
  <si>
    <t>Riga</t>
  </si>
  <si>
    <t>Kiev</t>
  </si>
  <si>
    <t>Narva</t>
  </si>
  <si>
    <t>Smolensk</t>
  </si>
  <si>
    <t>St. Petersburg</t>
  </si>
  <si>
    <t xml:space="preserve">     Warsaw</t>
  </si>
  <si>
    <t>Yaroslav</t>
  </si>
  <si>
    <t xml:space="preserve">     Moscow</t>
  </si>
  <si>
    <t>Kharkov</t>
  </si>
  <si>
    <t>Voronezh</t>
  </si>
  <si>
    <t>Ryazan</t>
  </si>
  <si>
    <t>Control?</t>
  </si>
  <si>
    <t>Blue</t>
  </si>
  <si>
    <t>Red</t>
  </si>
  <si>
    <t>Joint Fr</t>
  </si>
  <si>
    <t>Green</t>
  </si>
  <si>
    <t>Joint Ru</t>
  </si>
  <si>
    <t>Yellow</t>
  </si>
  <si>
    <t>Memel</t>
  </si>
  <si>
    <t>Parnu</t>
  </si>
  <si>
    <t>Tallin</t>
  </si>
  <si>
    <t>Kronstadt</t>
  </si>
  <si>
    <t>Vyborg</t>
  </si>
  <si>
    <t>Sveaborg</t>
  </si>
  <si>
    <t>Other?</t>
  </si>
  <si>
    <t>Mir</t>
  </si>
  <si>
    <t>Lutsk</t>
  </si>
  <si>
    <t>Ostrog</t>
  </si>
  <si>
    <t>Pinsk</t>
  </si>
  <si>
    <t>Bobruisk</t>
  </si>
  <si>
    <t>Mozyr</t>
  </si>
  <si>
    <t>Zhitomir</t>
  </si>
  <si>
    <t>Baltic</t>
  </si>
  <si>
    <t>Pripyet</t>
  </si>
  <si>
    <t>Key Duchies</t>
  </si>
  <si>
    <t>VPs</t>
  </si>
  <si>
    <t>Yes</t>
  </si>
  <si>
    <t>No</t>
  </si>
  <si>
    <t>Is Austria Neutral?</t>
  </si>
  <si>
    <t>Is Prussia in Revolt?</t>
  </si>
  <si>
    <t>Count:</t>
  </si>
  <si>
    <t>VPs:</t>
  </si>
  <si>
    <t>TOTAL VPs:</t>
  </si>
  <si>
    <t>Imperial</t>
  </si>
  <si>
    <t>Retreat from Moscow (19.7)?</t>
  </si>
  <si>
    <t>Other Baltic Ports:</t>
  </si>
  <si>
    <t>Other Pripyet Duchies:</t>
  </si>
  <si>
    <t>Key</t>
  </si>
  <si>
    <t>Current Key Count:</t>
  </si>
  <si>
    <t>All Imperial</t>
  </si>
  <si>
    <t>Current Depot Count:</t>
  </si>
  <si>
    <t>Max Interphase CPs:</t>
  </si>
  <si>
    <t>Combined</t>
  </si>
  <si>
    <t>Conquest DRMs:</t>
  </si>
  <si>
    <t>Tsarist</t>
  </si>
  <si>
    <t>All Tsarist</t>
  </si>
  <si>
    <t>Auto</t>
  </si>
  <si>
    <t>Modifier for Imperial Keys controlled:</t>
  </si>
  <si>
    <t>Event modifiers:</t>
  </si>
  <si>
    <t>Tsarist Morale (+1 to +3):</t>
  </si>
  <si>
    <t>Imperial Morale (-3 to +1):</t>
  </si>
  <si>
    <t>Imperial Attrition Level (-3 to -1):</t>
  </si>
  <si>
    <t>Tsarist Depots under Imperial control:</t>
  </si>
  <si>
    <t>Moscow under Imperial control:</t>
  </si>
  <si>
    <t>St. Petersburg under Imperial control:</t>
  </si>
  <si>
    <t>Imperial Keys/Depots not Imp. controlled:</t>
  </si>
  <si>
    <t>Total DRM:</t>
  </si>
  <si>
    <t>Manual</t>
  </si>
  <si>
    <t>Napoleon not on the map? (-3)</t>
  </si>
  <si>
    <t>9 or higher = Imperial victory</t>
  </si>
  <si>
    <t>-3 or less = Tsarist victory</t>
  </si>
  <si>
    <t>Current Resources:</t>
  </si>
  <si>
    <t>To determine conquest, roll one die and add DRM: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</si>
</sst>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5">
    <font>
      <sz val="10"/>
      <name val="Arial"/>
      <family val="0"/>
    </font>
    <font>
      <sz val="10"/>
      <color indexed="9"/>
      <name val="Arial"/>
      <family val="0"/>
    </font>
    <font>
      <sz val="8"/>
      <name val="Arial"/>
      <family val="0"/>
    </font>
    <font>
      <sz val="10"/>
      <color indexed="48"/>
      <name val="Arial"/>
      <family val="0"/>
    </font>
    <font>
      <sz val="10"/>
      <color indexed="10"/>
      <name val="Arial"/>
      <family val="0"/>
    </font>
    <font>
      <sz val="10"/>
      <color indexed="57"/>
      <name val="Arial"/>
      <family val="0"/>
    </font>
    <font>
      <sz val="10"/>
      <color indexed="51"/>
      <name val="Arial"/>
      <family val="0"/>
    </font>
    <font>
      <sz val="10"/>
      <color indexed="16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20"/>
      <name val="Arial"/>
      <family val="0"/>
    </font>
    <font>
      <sz val="10"/>
      <color indexed="19"/>
      <name val="Arial"/>
      <family val="0"/>
    </font>
    <font>
      <b/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2" borderId="0" xfId="0" applyFont="1" applyFill="1" applyAlignment="1">
      <alignment horizontal="left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7" borderId="0" xfId="0" applyFont="1" applyFill="1" applyAlignment="1">
      <alignment horizontal="center"/>
    </xf>
    <xf numFmtId="0" fontId="0" fillId="7" borderId="0" xfId="0" applyFont="1" applyFill="1" applyAlignment="1">
      <alignment horizontal="left"/>
    </xf>
    <xf numFmtId="0" fontId="0" fillId="4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8" borderId="6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13" borderId="7" xfId="0" applyFill="1" applyBorder="1" applyAlignment="1">
      <alignment horizontal="center"/>
    </xf>
    <xf numFmtId="0" fontId="6" fillId="0" borderId="0" xfId="0" applyFont="1" applyAlignment="1">
      <alignment/>
    </xf>
    <xf numFmtId="0" fontId="0" fillId="13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14" borderId="0" xfId="0" applyFill="1" applyAlignment="1">
      <alignment/>
    </xf>
    <xf numFmtId="0" fontId="0" fillId="13" borderId="0" xfId="0" applyFont="1" applyFill="1" applyAlignment="1">
      <alignment horizontal="center"/>
    </xf>
    <xf numFmtId="0" fontId="0" fillId="15" borderId="3" xfId="0" applyFill="1" applyBorder="1" applyAlignment="1">
      <alignment/>
    </xf>
    <xf numFmtId="0" fontId="7" fillId="3" borderId="0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1" fillId="16" borderId="10" xfId="0" applyFont="1" applyFill="1" applyBorder="1" applyAlignment="1">
      <alignment horizontal="center"/>
    </xf>
    <xf numFmtId="0" fontId="0" fillId="16" borderId="9" xfId="0" applyFill="1" applyBorder="1" applyAlignment="1">
      <alignment horizontal="center"/>
    </xf>
    <xf numFmtId="0" fontId="9" fillId="16" borderId="8" xfId="0" applyFont="1" applyFill="1" applyBorder="1" applyAlignment="1">
      <alignment horizontal="right"/>
    </xf>
    <xf numFmtId="0" fontId="9" fillId="16" borderId="11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9" fillId="13" borderId="0" xfId="0" applyFont="1" applyFill="1" applyAlignment="1">
      <alignment horizontal="left"/>
    </xf>
    <xf numFmtId="0" fontId="9" fillId="8" borderId="3" xfId="0" applyFont="1" applyFill="1" applyBorder="1" applyAlignment="1">
      <alignment horizontal="center"/>
    </xf>
    <xf numFmtId="0" fontId="9" fillId="8" borderId="0" xfId="0" applyFont="1" applyFill="1" applyBorder="1" applyAlignment="1">
      <alignment horizontal="center"/>
    </xf>
    <xf numFmtId="0" fontId="8" fillId="13" borderId="0" xfId="0" applyFont="1" applyFill="1" applyBorder="1" applyAlignment="1">
      <alignment horizontal="center"/>
    </xf>
    <xf numFmtId="0" fontId="8" fillId="13" borderId="4" xfId="0" applyFont="1" applyFill="1" applyBorder="1" applyAlignment="1">
      <alignment horizontal="center"/>
    </xf>
    <xf numFmtId="0" fontId="1" fillId="17" borderId="0" xfId="0" applyFont="1" applyFill="1" applyAlignment="1">
      <alignment horizontal="right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16" borderId="6" xfId="0" applyFont="1" applyFill="1" applyBorder="1" applyAlignment="1">
      <alignment horizontal="center"/>
    </xf>
    <xf numFmtId="0" fontId="9" fillId="16" borderId="1" xfId="0" applyFont="1" applyFill="1" applyBorder="1" applyAlignment="1">
      <alignment horizontal="center"/>
    </xf>
    <xf numFmtId="0" fontId="9" fillId="16" borderId="2" xfId="0" applyFont="1" applyFill="1" applyBorder="1" applyAlignment="1">
      <alignment horizontal="center"/>
    </xf>
    <xf numFmtId="0" fontId="9" fillId="9" borderId="8" xfId="0" applyFont="1" applyFill="1" applyBorder="1" applyAlignment="1">
      <alignment horizontal="center"/>
    </xf>
    <xf numFmtId="0" fontId="9" fillId="9" borderId="11" xfId="0" applyFont="1" applyFill="1" applyBorder="1" applyAlignment="1">
      <alignment horizontal="center"/>
    </xf>
    <xf numFmtId="0" fontId="9" fillId="9" borderId="9" xfId="0" applyFont="1" applyFill="1" applyBorder="1" applyAlignment="1">
      <alignment horizontal="center"/>
    </xf>
    <xf numFmtId="0" fontId="8" fillId="18" borderId="0" xfId="0" applyFont="1" applyFill="1" applyAlignment="1">
      <alignment horizontal="left"/>
    </xf>
    <xf numFmtId="0" fontId="0" fillId="15" borderId="3" xfId="0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0" fontId="0" fillId="15" borderId="4" xfId="0" applyFill="1" applyBorder="1" applyAlignment="1">
      <alignment horizontal="center"/>
    </xf>
    <xf numFmtId="0" fontId="12" fillId="15" borderId="3" xfId="0" applyFont="1" applyFill="1" applyBorder="1" applyAlignment="1">
      <alignment horizontal="center"/>
    </xf>
    <xf numFmtId="0" fontId="12" fillId="15" borderId="0" xfId="0" applyFont="1" applyFill="1" applyBorder="1" applyAlignment="1">
      <alignment horizontal="center"/>
    </xf>
    <xf numFmtId="0" fontId="12" fillId="15" borderId="4" xfId="0" applyFont="1" applyFill="1" applyBorder="1" applyAlignment="1">
      <alignment horizontal="center"/>
    </xf>
    <xf numFmtId="0" fontId="13" fillId="15" borderId="7" xfId="0" applyFont="1" applyFill="1" applyBorder="1" applyAlignment="1" quotePrefix="1">
      <alignment horizontal="center"/>
    </xf>
    <xf numFmtId="0" fontId="13" fillId="15" borderId="12" xfId="0" applyFont="1" applyFill="1" applyBorder="1" applyAlignment="1" quotePrefix="1">
      <alignment horizontal="center"/>
    </xf>
    <xf numFmtId="0" fontId="13" fillId="15" borderId="5" xfId="0" applyFont="1" applyFill="1" applyBorder="1" applyAlignment="1" quotePrefix="1">
      <alignment horizontal="center"/>
    </xf>
    <xf numFmtId="0" fontId="1" fillId="8" borderId="0" xfId="0" applyFont="1" applyFill="1" applyAlignment="1">
      <alignment horizontal="right"/>
    </xf>
    <xf numFmtId="0" fontId="9" fillId="9" borderId="0" xfId="0" applyFont="1" applyFill="1" applyAlignment="1">
      <alignment horizontal="left"/>
    </xf>
    <xf numFmtId="0" fontId="9" fillId="10" borderId="0" xfId="0" applyFont="1" applyFill="1" applyAlignment="1">
      <alignment horizontal="left"/>
    </xf>
    <xf numFmtId="0" fontId="9" fillId="11" borderId="0" xfId="0" applyFont="1" applyFill="1" applyAlignment="1">
      <alignment horizontal="left"/>
    </xf>
    <xf numFmtId="0" fontId="1" fillId="19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9" fillId="20" borderId="0" xfId="0" applyFont="1" applyFill="1" applyAlignment="1">
      <alignment horizontal="left"/>
    </xf>
    <xf numFmtId="0" fontId="0" fillId="3" borderId="0" xfId="0" applyFont="1" applyFill="1" applyAlignment="1">
      <alignment horizontal="right"/>
    </xf>
    <xf numFmtId="0" fontId="0" fillId="7" borderId="0" xfId="0" applyFont="1" applyFill="1" applyAlignment="1">
      <alignment horizontal="center"/>
    </xf>
    <xf numFmtId="0" fontId="1" fillId="17" borderId="0" xfId="0" applyFont="1" applyFill="1" applyAlignment="1">
      <alignment horizontal="center"/>
    </xf>
    <xf numFmtId="0" fontId="0" fillId="3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tabSelected="1" workbookViewId="0" topLeftCell="A1">
      <selection activeCell="F8" sqref="F8"/>
    </sheetView>
  </sheetViews>
  <sheetFormatPr defaultColWidth="9.140625" defaultRowHeight="12.75"/>
  <cols>
    <col min="1" max="1" width="7.00390625" style="0" customWidth="1"/>
    <col min="2" max="2" width="6.421875" style="0" customWidth="1"/>
    <col min="3" max="5" width="6.421875" style="5" customWidth="1"/>
    <col min="6" max="6" width="9.140625" style="5" customWidth="1"/>
    <col min="7" max="7" width="3.140625" style="0" customWidth="1"/>
    <col min="8" max="11" width="6.421875" style="5" hidden="1" customWidth="1"/>
    <col min="12" max="12" width="3.140625" style="0" hidden="1" customWidth="1"/>
    <col min="13" max="13" width="9.8515625" style="0" customWidth="1"/>
    <col min="14" max="14" width="3.00390625" style="5" customWidth="1"/>
    <col min="15" max="15" width="8.140625" style="0" customWidth="1"/>
    <col min="16" max="16" width="3.140625" style="0" customWidth="1"/>
    <col min="17" max="18" width="6.421875" style="0" hidden="1" customWidth="1"/>
    <col min="19" max="19" width="3.8515625" style="0" hidden="1" customWidth="1"/>
    <col min="20" max="20" width="13.8515625" style="0" customWidth="1"/>
    <col min="21" max="21" width="6.421875" style="5" customWidth="1"/>
    <col min="22" max="22" width="15.28125" style="0" bestFit="1" customWidth="1"/>
    <col min="23" max="23" width="3.140625" style="0" customWidth="1"/>
    <col min="24" max="24" width="34.8515625" style="0" customWidth="1"/>
    <col min="25" max="25" width="5.00390625" style="5" customWidth="1"/>
    <col min="26" max="26" width="6.57421875" style="5" customWidth="1"/>
  </cols>
  <sheetData>
    <row r="1" spans="1:15" ht="13.5" customHeight="1" thickBot="1">
      <c r="A1" s="34"/>
      <c r="B1" s="34"/>
      <c r="C1" s="6" t="s">
        <v>6</v>
      </c>
      <c r="D1" s="6" t="s">
        <v>7</v>
      </c>
      <c r="E1" s="6" t="s">
        <v>33</v>
      </c>
      <c r="F1" s="6" t="s">
        <v>20</v>
      </c>
      <c r="H1" s="77" t="s">
        <v>44</v>
      </c>
      <c r="I1" s="77"/>
      <c r="J1" s="77"/>
      <c r="K1" s="77"/>
      <c r="O1" s="6" t="s">
        <v>20</v>
      </c>
    </row>
    <row r="2" spans="1:26" ht="13.5" customHeight="1" thickTop="1">
      <c r="A2" s="59" t="s">
        <v>43</v>
      </c>
      <c r="B2" s="59"/>
      <c r="C2" s="59"/>
      <c r="D2" s="59"/>
      <c r="E2" s="59"/>
      <c r="F2" s="59"/>
      <c r="H2" s="1" t="s">
        <v>21</v>
      </c>
      <c r="I2" s="7" t="s">
        <v>22</v>
      </c>
      <c r="J2" s="12" t="s">
        <v>24</v>
      </c>
      <c r="K2" s="4" t="s">
        <v>26</v>
      </c>
      <c r="M2" s="71" t="s">
        <v>54</v>
      </c>
      <c r="N2" s="71"/>
      <c r="O2" s="71"/>
      <c r="Q2" s="5"/>
      <c r="R2" s="5"/>
      <c r="S2" s="5"/>
      <c r="T2" s="70" t="s">
        <v>57</v>
      </c>
      <c r="U2" s="70"/>
      <c r="X2" s="53" t="s">
        <v>62</v>
      </c>
      <c r="Y2" s="54"/>
      <c r="Z2" s="55"/>
    </row>
    <row r="3" spans="1:26" ht="13.5" customHeight="1">
      <c r="A3" s="81" t="s">
        <v>0</v>
      </c>
      <c r="B3" s="81"/>
      <c r="C3" s="5" t="s">
        <v>46</v>
      </c>
      <c r="D3" s="5" t="s">
        <v>45</v>
      </c>
      <c r="E3" s="14" t="s">
        <v>41</v>
      </c>
      <c r="F3" s="1" t="s">
        <v>21</v>
      </c>
      <c r="H3" s="5">
        <f>IF(F3="Blue",1,0)</f>
        <v>1</v>
      </c>
      <c r="I3" s="2">
        <v>0</v>
      </c>
      <c r="J3" s="5">
        <f>IF(F3="Green",1,0)</f>
        <v>0</v>
      </c>
      <c r="K3" s="5">
        <f>IF(F3="Yellow",1,0)</f>
        <v>0</v>
      </c>
      <c r="M3" s="73" t="s">
        <v>27</v>
      </c>
      <c r="N3" s="73"/>
      <c r="O3" s="8" t="s">
        <v>24</v>
      </c>
      <c r="Q3" s="1" t="s">
        <v>56</v>
      </c>
      <c r="R3" s="12" t="s">
        <v>56</v>
      </c>
      <c r="T3" s="1" t="s">
        <v>21</v>
      </c>
      <c r="U3" s="5">
        <f>COUNTIF(F3:F20,"Blue")+COUNTIF(F5,"Joint Fr")</f>
        <v>3</v>
      </c>
      <c r="V3" s="24" t="str">
        <f>IF(F5="Joint Fr","Includes Warsaw"," ")</f>
        <v>Includes Warsaw</v>
      </c>
      <c r="X3" s="36" t="s">
        <v>71</v>
      </c>
      <c r="Y3" s="37">
        <f>COUNTIF(F9,"Blue")+COUNTIF(F11:F12,"Blue")+COUNTIF(F14,"Blue")+COUNTIF(F17,"Blue")+COUNTIF(F9,"Red")+COUNTIF(F11:F12,"Red")+COUNTIF(F14,"Red")+COUNTIF(F17,"Red")</f>
        <v>0</v>
      </c>
      <c r="Z3" s="38" t="s">
        <v>65</v>
      </c>
    </row>
    <row r="4" spans="1:26" ht="13.5" customHeight="1">
      <c r="A4" s="76" t="s">
        <v>1</v>
      </c>
      <c r="B4" s="76"/>
      <c r="C4" s="5" t="s">
        <v>46</v>
      </c>
      <c r="D4" s="5" t="s">
        <v>46</v>
      </c>
      <c r="F4" s="1" t="s">
        <v>21</v>
      </c>
      <c r="H4" s="5">
        <f>IF(F4="Blue",1,0)</f>
        <v>1</v>
      </c>
      <c r="I4" s="2">
        <v>0</v>
      </c>
      <c r="J4" s="5">
        <f>IF(F4="Green",1,0)</f>
        <v>0</v>
      </c>
      <c r="K4" s="5">
        <f>IF(F4="Yellow",1,0)</f>
        <v>0</v>
      </c>
      <c r="M4" s="73" t="s">
        <v>28</v>
      </c>
      <c r="N4" s="73"/>
      <c r="O4" s="8" t="s">
        <v>24</v>
      </c>
      <c r="Q4" s="1" t="s">
        <v>49</v>
      </c>
      <c r="R4" s="12" t="s">
        <v>49</v>
      </c>
      <c r="T4" s="7" t="s">
        <v>22</v>
      </c>
      <c r="U4" s="5">
        <f>COUNTIF(F3:F20,"Red")+COUNTIF(F5,"Joint Fr")</f>
        <v>3</v>
      </c>
      <c r="V4" s="25" t="str">
        <f>IF(F5="Joint Fr","Includes Warsaw"," ")</f>
        <v>Includes Warsaw</v>
      </c>
      <c r="X4" s="36" t="s">
        <v>72</v>
      </c>
      <c r="Y4" s="37">
        <f>COUNTIF(F14,"Blue")+COUNTIF(F14,"Red")</f>
        <v>0</v>
      </c>
      <c r="Z4" s="38" t="s">
        <v>65</v>
      </c>
    </row>
    <row r="5" spans="1:26" ht="13.5" customHeight="1">
      <c r="A5" s="3" t="s">
        <v>14</v>
      </c>
      <c r="B5" s="7"/>
      <c r="C5" s="5" t="s">
        <v>45</v>
      </c>
      <c r="D5" s="5" t="s">
        <v>46</v>
      </c>
      <c r="F5" s="11" t="s">
        <v>23</v>
      </c>
      <c r="H5" s="5">
        <f>IF(F5="Joint Fr",1,0)</f>
        <v>1</v>
      </c>
      <c r="I5" s="5">
        <f>IF(F5="Joint Fr",1,0)</f>
        <v>1</v>
      </c>
      <c r="J5" s="5">
        <f>IF(F5="Green",2,0)</f>
        <v>0</v>
      </c>
      <c r="K5" s="5">
        <f>IF(F5="Yellow",2,0)</f>
        <v>0</v>
      </c>
      <c r="M5" s="73" t="s">
        <v>29</v>
      </c>
      <c r="N5" s="73"/>
      <c r="O5" s="8" t="s">
        <v>24</v>
      </c>
      <c r="Q5" s="5">
        <f>COUNTIF(F3,"Blue")+COUNTIF(F9:F10,"Blue")+COUNTIF(F12,"Blue")+COUNTIF(O3:O8,"Blue")</f>
        <v>1</v>
      </c>
      <c r="R5" s="5">
        <f>COUNTIF(F3,"Green")+COUNTIF(F9:F10,"Green")+COUNTIF(F12,"Green")+COUNTIF(O3:O8,"Green")</f>
        <v>9</v>
      </c>
      <c r="T5" s="12" t="s">
        <v>24</v>
      </c>
      <c r="U5" s="5">
        <f>COUNTIF(F3:F20,"Green")+COUNTIF(F14,"Joint Ru")</f>
        <v>7</v>
      </c>
      <c r="V5" s="26" t="str">
        <f>IF(F14="Joint Ru","Includes Moscow"," ")</f>
        <v>Includes Moscow</v>
      </c>
      <c r="X5" s="36" t="s">
        <v>73</v>
      </c>
      <c r="Y5" s="37">
        <f>COUNTIF(F12,"Blue")+COUNTIF(F12,"Red")</f>
        <v>0</v>
      </c>
      <c r="Z5" s="38" t="s">
        <v>65</v>
      </c>
    </row>
    <row r="6" spans="1:26" ht="13.5" customHeight="1" thickBot="1">
      <c r="A6" s="82" t="s">
        <v>2</v>
      </c>
      <c r="B6" s="82"/>
      <c r="C6" s="5" t="s">
        <v>46</v>
      </c>
      <c r="D6" s="5" t="s">
        <v>46</v>
      </c>
      <c r="F6" s="7" t="s">
        <v>22</v>
      </c>
      <c r="H6" s="2">
        <v>0</v>
      </c>
      <c r="I6" s="5">
        <f>IF(F6="Red",1,0)</f>
        <v>1</v>
      </c>
      <c r="J6" s="5">
        <f>IF(F6="Green",1,0)</f>
        <v>0</v>
      </c>
      <c r="K6" s="5">
        <f>IF(F6="Yellow",1,0)</f>
        <v>0</v>
      </c>
      <c r="M6" s="73" t="s">
        <v>30</v>
      </c>
      <c r="N6" s="73"/>
      <c r="O6" s="8" t="s">
        <v>24</v>
      </c>
      <c r="Q6" s="5"/>
      <c r="R6" s="5"/>
      <c r="T6" s="4" t="s">
        <v>26</v>
      </c>
      <c r="U6" s="5">
        <f>COUNTIF(F3:F20,"Yellow")+COUNTIF(F14,"Joint Ru")</f>
        <v>7</v>
      </c>
      <c r="V6" s="30" t="str">
        <f>IF(F14="Joint Ru","Includes Moscow"," ")</f>
        <v>Includes Moscow</v>
      </c>
      <c r="X6" s="36" t="s">
        <v>69</v>
      </c>
      <c r="Y6" s="21">
        <v>0</v>
      </c>
      <c r="Z6" s="39" t="s">
        <v>76</v>
      </c>
    </row>
    <row r="7" spans="1:26" ht="13.5" customHeight="1" thickTop="1">
      <c r="A7" s="82" t="s">
        <v>3</v>
      </c>
      <c r="B7" s="82"/>
      <c r="C7" s="5" t="s">
        <v>46</v>
      </c>
      <c r="D7" s="5" t="s">
        <v>46</v>
      </c>
      <c r="F7" s="7" t="s">
        <v>22</v>
      </c>
      <c r="H7" s="2">
        <v>0</v>
      </c>
      <c r="I7" s="5">
        <f>IF(F7="Red",1,0)</f>
        <v>1</v>
      </c>
      <c r="J7" s="5">
        <f>IF(F7="Green",1,0)</f>
        <v>0</v>
      </c>
      <c r="K7" s="5">
        <f>IF(F7="Yellow",1,0)</f>
        <v>0</v>
      </c>
      <c r="M7" s="73" t="s">
        <v>31</v>
      </c>
      <c r="N7" s="73"/>
      <c r="O7" s="8" t="s">
        <v>24</v>
      </c>
      <c r="Q7" s="1" t="s">
        <v>50</v>
      </c>
      <c r="R7" s="12" t="s">
        <v>50</v>
      </c>
      <c r="T7" s="27" t="s">
        <v>58</v>
      </c>
      <c r="U7" s="28">
        <f>COUNTIF(F3:F20,"Blue")+COUNTIF(F3:F20,"Red")+COUNTIF(F3:F20,"Joint Fr")</f>
        <v>5</v>
      </c>
      <c r="X7" s="36" t="s">
        <v>68</v>
      </c>
      <c r="Y7" s="21">
        <v>0</v>
      </c>
      <c r="Z7" s="39" t="s">
        <v>76</v>
      </c>
    </row>
    <row r="8" spans="1:26" ht="13.5" customHeight="1" thickBot="1">
      <c r="A8" s="80" t="s">
        <v>4</v>
      </c>
      <c r="B8" s="80"/>
      <c r="C8" s="5" t="s">
        <v>46</v>
      </c>
      <c r="D8" s="5" t="s">
        <v>45</v>
      </c>
      <c r="F8" s="8" t="s">
        <v>24</v>
      </c>
      <c r="H8" s="5">
        <f>IF(F8="Blue",1,0)</f>
        <v>0</v>
      </c>
      <c r="I8" s="5">
        <f>IF(F8="Red",1,0)</f>
        <v>0</v>
      </c>
      <c r="J8" s="5">
        <f>IF(F8="Green",1,0)</f>
        <v>1</v>
      </c>
      <c r="K8" s="2">
        <v>0</v>
      </c>
      <c r="M8" s="73" t="s">
        <v>32</v>
      </c>
      <c r="N8" s="73"/>
      <c r="O8" s="8" t="s">
        <v>24</v>
      </c>
      <c r="Q8" s="13">
        <f>IF(Q5&lt;5,0,(ROUNDUP(Q5/2,0))-2)</f>
        <v>0</v>
      </c>
      <c r="R8" s="13">
        <f>IF(R5&lt;5,0,(ROUNDUP(R5/2,0))-2)</f>
        <v>3</v>
      </c>
      <c r="T8" s="29" t="s">
        <v>64</v>
      </c>
      <c r="U8" s="23">
        <f>COUNTIF(F3:F20,"Green")+COUNTIF(F3:F20,"Yellow")+COUNTIF(F3:F20,"Joint Ru")</f>
        <v>13</v>
      </c>
      <c r="X8" s="36" t="s">
        <v>66</v>
      </c>
      <c r="Y8" s="37">
        <f>IF(U8&lt;6,1,0)+IF(U8&lt;4,1,0)+IF(U8&lt;2,1,0)</f>
        <v>0</v>
      </c>
      <c r="Z8" s="38" t="s">
        <v>65</v>
      </c>
    </row>
    <row r="9" spans="1:26" ht="13.5" customHeight="1" thickTop="1">
      <c r="A9" s="80" t="s">
        <v>9</v>
      </c>
      <c r="B9" s="80"/>
      <c r="C9" s="5" t="s">
        <v>45</v>
      </c>
      <c r="D9" s="5" t="s">
        <v>45</v>
      </c>
      <c r="E9" s="14" t="s">
        <v>41</v>
      </c>
      <c r="F9" s="8" t="s">
        <v>24</v>
      </c>
      <c r="H9" s="5">
        <f>IF(F9="Blue",2,0)</f>
        <v>0</v>
      </c>
      <c r="I9" s="5">
        <f>IF(F9="Red",2,0)</f>
        <v>0</v>
      </c>
      <c r="J9" s="5">
        <f>IF(F9="Green",2,0)</f>
        <v>2</v>
      </c>
      <c r="K9" s="2">
        <v>0</v>
      </c>
      <c r="Q9" s="5"/>
      <c r="R9" s="5"/>
      <c r="S9" s="5"/>
      <c r="T9" s="5"/>
      <c r="X9" s="36" t="s">
        <v>67</v>
      </c>
      <c r="Y9" s="21">
        <v>0</v>
      </c>
      <c r="Z9" s="39" t="s">
        <v>76</v>
      </c>
    </row>
    <row r="10" spans="1:26" ht="13.5" customHeight="1">
      <c r="A10" s="80" t="s">
        <v>11</v>
      </c>
      <c r="B10" s="80"/>
      <c r="C10" s="5" t="s">
        <v>46</v>
      </c>
      <c r="D10" s="5" t="s">
        <v>45</v>
      </c>
      <c r="E10" s="14" t="s">
        <v>41</v>
      </c>
      <c r="F10" s="8" t="s">
        <v>24</v>
      </c>
      <c r="H10" s="5">
        <f>IF(F10="Blue",1,0)</f>
        <v>0</v>
      </c>
      <c r="I10" s="5">
        <f>IF(F10="Red",1,0)</f>
        <v>0</v>
      </c>
      <c r="J10" s="5">
        <f>IF(F10="Green",1,0)</f>
        <v>1</v>
      </c>
      <c r="K10" s="2">
        <v>0</v>
      </c>
      <c r="N10"/>
      <c r="O10" s="6" t="s">
        <v>20</v>
      </c>
      <c r="Q10" s="5"/>
      <c r="R10" s="5"/>
      <c r="S10" s="5"/>
      <c r="T10" s="5"/>
      <c r="X10" s="36" t="s">
        <v>74</v>
      </c>
      <c r="Y10" s="37">
        <f>IF(F3="Blue",0,-1)+IF(F4="Blue",0,-1)+IF(F5="Joint Fr",0,-1)+IF(F6="Red",0,-1)+IF(F7="Red",0,-1)</f>
        <v>0</v>
      </c>
      <c r="Z10" s="38" t="s">
        <v>65</v>
      </c>
    </row>
    <row r="11" spans="1:26" ht="13.5" customHeight="1">
      <c r="A11" s="80" t="s">
        <v>12</v>
      </c>
      <c r="B11" s="80"/>
      <c r="C11" s="5" t="s">
        <v>45</v>
      </c>
      <c r="D11" s="5" t="s">
        <v>45</v>
      </c>
      <c r="F11" s="8" t="s">
        <v>24</v>
      </c>
      <c r="H11" s="5">
        <f>IF(F11="Blue",2,0)</f>
        <v>0</v>
      </c>
      <c r="I11" s="5">
        <f>IF(F11="Red",2,0)</f>
        <v>0</v>
      </c>
      <c r="J11" s="5">
        <f>IF(F11="Green",2,0)</f>
        <v>2</v>
      </c>
      <c r="K11" s="2">
        <v>0</v>
      </c>
      <c r="M11" s="72" t="s">
        <v>55</v>
      </c>
      <c r="N11" s="72"/>
      <c r="O11" s="72"/>
      <c r="Q11" s="7" t="s">
        <v>56</v>
      </c>
      <c r="R11" s="4" t="s">
        <v>56</v>
      </c>
      <c r="S11" s="5"/>
      <c r="T11" s="70" t="s">
        <v>59</v>
      </c>
      <c r="U11" s="70"/>
      <c r="X11" s="36" t="s">
        <v>70</v>
      </c>
      <c r="Y11" s="21">
        <v>0</v>
      </c>
      <c r="Z11" s="39" t="s">
        <v>76</v>
      </c>
    </row>
    <row r="12" spans="1:26" ht="13.5" customHeight="1" thickBot="1">
      <c r="A12" s="80" t="s">
        <v>13</v>
      </c>
      <c r="B12" s="80"/>
      <c r="C12" s="5" t="s">
        <v>45</v>
      </c>
      <c r="D12" s="5" t="s">
        <v>46</v>
      </c>
      <c r="E12" s="14" t="s">
        <v>41</v>
      </c>
      <c r="F12" s="8" t="s">
        <v>24</v>
      </c>
      <c r="H12" s="5">
        <f>IF(F12="Blue",4,0)</f>
        <v>0</v>
      </c>
      <c r="I12" s="5">
        <f>IF(F12="Red",4,0)</f>
        <v>0</v>
      </c>
      <c r="J12" s="5">
        <f>IF(F12="Green",2,0)</f>
        <v>2</v>
      </c>
      <c r="K12" s="2">
        <v>0</v>
      </c>
      <c r="M12" s="73" t="s">
        <v>34</v>
      </c>
      <c r="N12" s="73"/>
      <c r="O12" s="4" t="s">
        <v>26</v>
      </c>
      <c r="Q12" s="7" t="s">
        <v>49</v>
      </c>
      <c r="R12" s="4" t="s">
        <v>49</v>
      </c>
      <c r="S12" s="5"/>
      <c r="T12" s="1" t="s">
        <v>21</v>
      </c>
      <c r="U12" s="5">
        <f>COUNTIF(F5,"Joint Fr")+COUNTIF(F9,"Blue")+COUNTIF(F11:F12,"Blue")+COUNTIF(F14,"Blue")+COUNTIF(F17,"Blue")</f>
        <v>1</v>
      </c>
      <c r="V12" s="24" t="str">
        <f>IF(F5="Joint Fr","Includes Warsaw"," ")</f>
        <v>Includes Warsaw</v>
      </c>
      <c r="X12" s="36" t="s">
        <v>77</v>
      </c>
      <c r="Y12" s="21">
        <v>0</v>
      </c>
      <c r="Z12" s="39" t="s">
        <v>76</v>
      </c>
    </row>
    <row r="13" spans="1:26" ht="13.5" customHeight="1" thickBot="1" thickTop="1">
      <c r="A13" s="80" t="s">
        <v>15</v>
      </c>
      <c r="B13" s="80"/>
      <c r="C13" s="5" t="s">
        <v>46</v>
      </c>
      <c r="D13" s="5" t="s">
        <v>46</v>
      </c>
      <c r="F13" s="8" t="s">
        <v>24</v>
      </c>
      <c r="H13" s="5">
        <f>IF(F13="Blue",1,0)</f>
        <v>0</v>
      </c>
      <c r="I13" s="5">
        <f>IF(F13="Red",1,0)</f>
        <v>0</v>
      </c>
      <c r="J13" s="5">
        <f>IF(F13="Green",1,0)</f>
        <v>1</v>
      </c>
      <c r="K13" s="2">
        <v>0</v>
      </c>
      <c r="M13" s="73" t="s">
        <v>35</v>
      </c>
      <c r="N13" s="73"/>
      <c r="O13" s="4" t="s">
        <v>26</v>
      </c>
      <c r="Q13" s="5">
        <f>COUNTIF(F15:F16,"Red")+COUNTIF(O12:O18,"Red")</f>
        <v>0</v>
      </c>
      <c r="R13" s="5">
        <f>COUNTIF(F15:F16,"Yellow")+COUNTIF(O12:O18,"Yellow")</f>
        <v>9</v>
      </c>
      <c r="S13" s="5"/>
      <c r="T13" s="7" t="s">
        <v>22</v>
      </c>
      <c r="U13" s="5">
        <f>COUNTIF(F5,"Joint Fr")+COUNTIF(F9,"Red")+COUNTIF(F11:F12,"Red")+COUNTIF(F14,"Red")+COUNTIF(F17,"Red")</f>
        <v>1</v>
      </c>
      <c r="V13" s="25" t="str">
        <f>IF(F5="Joint Fr","Includes Warsaw"," ")</f>
        <v>Includes Warsaw</v>
      </c>
      <c r="X13" s="41" t="s">
        <v>75</v>
      </c>
      <c r="Y13" s="42">
        <f>SUM(Y3:Y12)</f>
        <v>0</v>
      </c>
      <c r="Z13" s="40"/>
    </row>
    <row r="14" spans="1:26" ht="13.5" customHeight="1" thickTop="1">
      <c r="A14" s="9" t="s">
        <v>16</v>
      </c>
      <c r="B14" s="10"/>
      <c r="C14" s="5" t="s">
        <v>45</v>
      </c>
      <c r="D14" s="5" t="s">
        <v>46</v>
      </c>
      <c r="F14" s="35" t="s">
        <v>25</v>
      </c>
      <c r="H14" s="5">
        <f>IF(F14="Blue",4,0)</f>
        <v>0</v>
      </c>
      <c r="I14" s="5">
        <f>IF(F14="Red",4,0)</f>
        <v>0</v>
      </c>
      <c r="J14" s="5">
        <f>IF(F14="Joint Ru",1,0)</f>
        <v>1</v>
      </c>
      <c r="K14" s="5">
        <f>IF(F14="Joint Ru",1,0)</f>
        <v>1</v>
      </c>
      <c r="M14" s="73" t="s">
        <v>37</v>
      </c>
      <c r="N14" s="73"/>
      <c r="O14" s="4" t="s">
        <v>26</v>
      </c>
      <c r="Q14" s="5"/>
      <c r="R14" s="5"/>
      <c r="S14" s="5"/>
      <c r="T14" s="12" t="s">
        <v>24</v>
      </c>
      <c r="U14" s="5">
        <f>COUNTIF(F5,"Green")+COUNTIF(F9,"Green")+COUNTIF(F11:F12,"Green")+COUNTIF(F14,"Joint Ru")+COUNTIF(F17,"Green")</f>
        <v>4</v>
      </c>
      <c r="V14" s="26" t="str">
        <f>V21</f>
        <v>Includes Moscow</v>
      </c>
      <c r="X14" s="60" t="s">
        <v>81</v>
      </c>
      <c r="Y14" s="61"/>
      <c r="Z14" s="62"/>
    </row>
    <row r="15" spans="1:26" ht="13.5" customHeight="1" thickBot="1">
      <c r="A15" s="43" t="s">
        <v>5</v>
      </c>
      <c r="B15" s="43"/>
      <c r="C15" s="5" t="s">
        <v>46</v>
      </c>
      <c r="D15" s="5" t="s">
        <v>45</v>
      </c>
      <c r="E15" s="15" t="s">
        <v>42</v>
      </c>
      <c r="F15" s="4" t="s">
        <v>26</v>
      </c>
      <c r="H15" s="5">
        <f>IF(F15="Blue",1,0)</f>
        <v>0</v>
      </c>
      <c r="I15" s="5">
        <f>IF(F15="Red",1,0)</f>
        <v>0</v>
      </c>
      <c r="J15" s="2">
        <v>0</v>
      </c>
      <c r="K15" s="5">
        <f>IF(F15="Yellow",1,0)</f>
        <v>1</v>
      </c>
      <c r="M15" s="73" t="s">
        <v>36</v>
      </c>
      <c r="N15" s="73"/>
      <c r="O15" s="4" t="s">
        <v>26</v>
      </c>
      <c r="Q15" s="5"/>
      <c r="R15" s="5"/>
      <c r="S15" s="5"/>
      <c r="T15" s="4" t="s">
        <v>26</v>
      </c>
      <c r="U15" s="5">
        <f>COUNTIF(F5,"Yellow")+COUNTIF(F9,"Yellow")+COUNTIF(F11:F12,"Yellow")+COUNTIF(F14,"Joint Ru")+COUNTIF(F17,"Yellow")</f>
        <v>2</v>
      </c>
      <c r="V15" s="30" t="str">
        <f>IF(F14="Joint Ru","Includes Moscow"," ")</f>
        <v>Includes Moscow</v>
      </c>
      <c r="X15" s="63" t="s">
        <v>78</v>
      </c>
      <c r="Y15" s="64"/>
      <c r="Z15" s="65"/>
    </row>
    <row r="16" spans="1:26" ht="13.5" customHeight="1" thickBot="1" thickTop="1">
      <c r="A16" s="43" t="s">
        <v>8</v>
      </c>
      <c r="B16" s="43"/>
      <c r="C16" s="5" t="s">
        <v>46</v>
      </c>
      <c r="D16" s="5" t="s">
        <v>46</v>
      </c>
      <c r="E16" s="15" t="s">
        <v>42</v>
      </c>
      <c r="F16" s="4" t="s">
        <v>26</v>
      </c>
      <c r="H16" s="5">
        <f>IF(F16="Blue",1,0)</f>
        <v>0</v>
      </c>
      <c r="I16" s="5">
        <f>IF(F16="Red",1,0)</f>
        <v>0</v>
      </c>
      <c r="J16" s="2">
        <v>0</v>
      </c>
      <c r="K16" s="5">
        <f>IF(F16="Yellow",1,0)</f>
        <v>1</v>
      </c>
      <c r="M16" s="73" t="s">
        <v>38</v>
      </c>
      <c r="N16" s="73"/>
      <c r="O16" s="4" t="s">
        <v>26</v>
      </c>
      <c r="Q16" s="7" t="s">
        <v>50</v>
      </c>
      <c r="R16" s="4" t="s">
        <v>50</v>
      </c>
      <c r="S16" s="5"/>
      <c r="T16" s="27" t="s">
        <v>58</v>
      </c>
      <c r="U16" s="28">
        <f>U12+U13-(IF(V12="Includes Warsaw",1,0))</f>
        <v>1</v>
      </c>
      <c r="X16" s="66" t="s">
        <v>79</v>
      </c>
      <c r="Y16" s="67"/>
      <c r="Z16" s="68"/>
    </row>
    <row r="17" spans="1:21" ht="13.5" customHeight="1" thickBot="1" thickTop="1">
      <c r="A17" s="43" t="s">
        <v>10</v>
      </c>
      <c r="B17" s="43"/>
      <c r="C17" s="5" t="s">
        <v>45</v>
      </c>
      <c r="D17" s="5" t="s">
        <v>46</v>
      </c>
      <c r="F17" s="4" t="s">
        <v>26</v>
      </c>
      <c r="H17" s="5">
        <f>IF(F17="Blue",3,0)</f>
        <v>0</v>
      </c>
      <c r="I17" s="5">
        <f>IF(F17="Red",3,0)</f>
        <v>0</v>
      </c>
      <c r="J17" s="2">
        <v>0</v>
      </c>
      <c r="K17" s="5">
        <f>IF(F17="Yellow",2,0)</f>
        <v>2</v>
      </c>
      <c r="M17" s="73" t="s">
        <v>39</v>
      </c>
      <c r="N17" s="73"/>
      <c r="O17" s="4" t="s">
        <v>26</v>
      </c>
      <c r="Q17" s="13">
        <f>IF(Q13=0,0,(ROUNDUP((Q13/2),0)-1))</f>
        <v>0</v>
      </c>
      <c r="R17" s="13">
        <f>IF(R13=0,0,(ROUNDUP((R13/2),0)-1))</f>
        <v>4</v>
      </c>
      <c r="S17" s="5"/>
      <c r="T17" s="29" t="s">
        <v>64</v>
      </c>
      <c r="U17" s="23">
        <f>U14+U15-(IF(V14="Includes Moscow",1,0))</f>
        <v>5</v>
      </c>
    </row>
    <row r="18" spans="1:19" ht="13.5" customHeight="1" thickTop="1">
      <c r="A18" s="43" t="s">
        <v>17</v>
      </c>
      <c r="B18" s="43"/>
      <c r="C18" s="5" t="s">
        <v>46</v>
      </c>
      <c r="D18" s="5" t="s">
        <v>46</v>
      </c>
      <c r="F18" s="4" t="s">
        <v>26</v>
      </c>
      <c r="H18" s="5">
        <f>IF(F18="Blue",1,0)</f>
        <v>0</v>
      </c>
      <c r="I18" s="5">
        <f>IF(F18="Red",1,0)</f>
        <v>0</v>
      </c>
      <c r="J18" s="2">
        <v>0</v>
      </c>
      <c r="K18" s="5">
        <f>IF(F18="Yellow",1,0)</f>
        <v>1</v>
      </c>
      <c r="M18" s="73" t="s">
        <v>40</v>
      </c>
      <c r="N18" s="73"/>
      <c r="O18" s="4" t="s">
        <v>26</v>
      </c>
      <c r="Q18" s="5"/>
      <c r="R18" s="5"/>
      <c r="S18" s="5"/>
    </row>
    <row r="19" spans="1:15" ht="13.5" customHeight="1">
      <c r="A19" s="43" t="s">
        <v>18</v>
      </c>
      <c r="B19" s="43"/>
      <c r="C19" s="5" t="s">
        <v>46</v>
      </c>
      <c r="D19" s="5" t="s">
        <v>46</v>
      </c>
      <c r="F19" s="4" t="s">
        <v>26</v>
      </c>
      <c r="H19" s="5">
        <f>IF(F19="Blue",1,0)</f>
        <v>0</v>
      </c>
      <c r="I19" s="5">
        <f>IF(F19="Red",1,0)</f>
        <v>0</v>
      </c>
      <c r="J19" s="2">
        <v>0</v>
      </c>
      <c r="K19" s="5">
        <f>IF(F19="Yellow",1,0)</f>
        <v>1</v>
      </c>
      <c r="N19"/>
      <c r="O19" s="5"/>
    </row>
    <row r="20" spans="1:21" ht="13.5" customHeight="1">
      <c r="A20" s="43" t="s">
        <v>19</v>
      </c>
      <c r="B20" s="43"/>
      <c r="C20" s="5" t="s">
        <v>46</v>
      </c>
      <c r="D20" s="5" t="s">
        <v>46</v>
      </c>
      <c r="F20" s="4" t="s">
        <v>26</v>
      </c>
      <c r="H20" s="5">
        <f>IF(F20="Blue",1,0)</f>
        <v>0</v>
      </c>
      <c r="I20" s="5">
        <f>IF(F20="Red",1,0)</f>
        <v>0</v>
      </c>
      <c r="J20" s="2">
        <v>0</v>
      </c>
      <c r="K20" s="5">
        <f>IF(F20="Yellow",1,0)</f>
        <v>1</v>
      </c>
      <c r="M20" s="78" t="s">
        <v>80</v>
      </c>
      <c r="N20" s="78"/>
      <c r="O20" s="78"/>
      <c r="T20" s="44" t="s">
        <v>60</v>
      </c>
      <c r="U20" s="44"/>
    </row>
    <row r="21" spans="8:22" ht="13.5" customHeight="1">
      <c r="H21" s="13">
        <f>SUM(H3:H20)</f>
        <v>3</v>
      </c>
      <c r="I21" s="13">
        <f>SUM(I3:I20)</f>
        <v>3</v>
      </c>
      <c r="J21" s="13">
        <f>SUM(J3:J20)</f>
        <v>10</v>
      </c>
      <c r="K21" s="13">
        <f>SUM(K3:K20)</f>
        <v>8</v>
      </c>
      <c r="M21" s="76" t="s">
        <v>21</v>
      </c>
      <c r="N21" s="76"/>
      <c r="O21" s="5">
        <v>4</v>
      </c>
      <c r="T21" s="12" t="s">
        <v>24</v>
      </c>
      <c r="U21" s="5">
        <f>7+U5+U14</f>
        <v>18</v>
      </c>
      <c r="V21" s="26" t="str">
        <f>IF(F14="Joint Ru","Includes Moscow"," ")</f>
        <v>Includes Moscow</v>
      </c>
    </row>
    <row r="22" spans="1:22" ht="13.5" customHeight="1" thickBot="1">
      <c r="A22" s="79" t="s">
        <v>47</v>
      </c>
      <c r="B22" s="79"/>
      <c r="C22" s="79"/>
      <c r="D22" s="79"/>
      <c r="E22" s="79"/>
      <c r="F22" s="16" t="s">
        <v>46</v>
      </c>
      <c r="H22" s="13">
        <f>IF(F22="No",1,0)</f>
        <v>1</v>
      </c>
      <c r="J22" s="13">
        <f>IF(F22="Yes",1,0)</f>
        <v>0</v>
      </c>
      <c r="K22" s="13">
        <f>IF(F22="Yes",1,0)</f>
        <v>0</v>
      </c>
      <c r="M22" s="74" t="s">
        <v>22</v>
      </c>
      <c r="N22" s="74"/>
      <c r="O22" s="5">
        <v>3</v>
      </c>
      <c r="T22" s="4" t="s">
        <v>26</v>
      </c>
      <c r="U22" s="5">
        <f>7+U6+U15</f>
        <v>16</v>
      </c>
      <c r="V22" s="30" t="str">
        <f>IF(F14="Joint Ru","Includes Moscow"," ")</f>
        <v>Includes Moscow</v>
      </c>
    </row>
    <row r="23" spans="1:21" ht="13.5" customHeight="1" thickBot="1" thickTop="1">
      <c r="A23" s="49" t="s">
        <v>48</v>
      </c>
      <c r="B23" s="49"/>
      <c r="C23" s="49"/>
      <c r="D23" s="49"/>
      <c r="E23" s="49"/>
      <c r="F23" s="16" t="s">
        <v>46</v>
      </c>
      <c r="I23" s="13">
        <f>IF(F23="No",1,0)</f>
        <v>1</v>
      </c>
      <c r="J23" s="13">
        <f>IF(F23="Yes",1,0)</f>
        <v>0</v>
      </c>
      <c r="M23" s="75" t="s">
        <v>24</v>
      </c>
      <c r="N23" s="75"/>
      <c r="O23" s="5">
        <v>3</v>
      </c>
      <c r="T23" s="31" t="s">
        <v>61</v>
      </c>
      <c r="U23" s="32">
        <f>U21+U22-(IF(V14="Includes Moscow",2,0))</f>
        <v>32</v>
      </c>
    </row>
    <row r="24" spans="1:15" ht="13.5" customHeight="1" thickTop="1">
      <c r="A24" s="69" t="s">
        <v>53</v>
      </c>
      <c r="B24" s="69"/>
      <c r="C24" s="69"/>
      <c r="D24" s="69"/>
      <c r="E24" s="69"/>
      <c r="F24" s="16" t="s">
        <v>46</v>
      </c>
      <c r="H24" s="13">
        <f>IF(F24="Yes",((SUM(H3:H7))*2)+(O21/2),0)</f>
        <v>0</v>
      </c>
      <c r="I24" s="13">
        <f>IF(F24="Yes",((SUM(I3:I7))*2)+(O22/2),0)</f>
        <v>0</v>
      </c>
      <c r="M24" s="43" t="s">
        <v>26</v>
      </c>
      <c r="N24" s="43"/>
      <c r="O24" s="5">
        <v>2</v>
      </c>
    </row>
    <row r="25" ht="13.5" customHeight="1"/>
    <row r="26" ht="13.5" customHeight="1" thickBot="1"/>
    <row r="27" spans="1:4" ht="13.5" customHeight="1" thickBot="1" thickTop="1">
      <c r="A27" s="56" t="s">
        <v>51</v>
      </c>
      <c r="B27" s="57"/>
      <c r="C27" s="57"/>
      <c r="D27" s="58"/>
    </row>
    <row r="28" spans="1:4" ht="13.5" customHeight="1" thickTop="1">
      <c r="A28" s="33" t="s">
        <v>21</v>
      </c>
      <c r="B28" s="17" t="s">
        <v>22</v>
      </c>
      <c r="C28" s="18" t="s">
        <v>24</v>
      </c>
      <c r="D28" s="19" t="s">
        <v>26</v>
      </c>
    </row>
    <row r="29" spans="1:4" ht="13.5" customHeight="1">
      <c r="A29" s="20">
        <f>H21+Q8+H22+H24+(O21/2)</f>
        <v>6</v>
      </c>
      <c r="B29" s="21">
        <f>I21+Q17+I23+I24+(O22/2)</f>
        <v>5.5</v>
      </c>
      <c r="C29" s="21">
        <f>J21+R8+J22+J23+(O23/2)</f>
        <v>14.5</v>
      </c>
      <c r="D29" s="22">
        <f>K21+R17+K22+(O24/2)</f>
        <v>13</v>
      </c>
    </row>
    <row r="30" spans="1:4" ht="13.5" customHeight="1">
      <c r="A30" s="45" t="s">
        <v>52</v>
      </c>
      <c r="B30" s="46"/>
      <c r="C30" s="47" t="s">
        <v>63</v>
      </c>
      <c r="D30" s="48"/>
    </row>
    <row r="31" spans="1:4" ht="13.5" customHeight="1" thickBot="1">
      <c r="A31" s="50">
        <f>A29+B29</f>
        <v>11.5</v>
      </c>
      <c r="B31" s="51"/>
      <c r="C31" s="51">
        <f>C29+D29</f>
        <v>27.5</v>
      </c>
      <c r="D31" s="52"/>
    </row>
    <row r="32" ht="13.5" customHeight="1" thickTop="1"/>
    <row r="33" ht="12.75" customHeight="1"/>
    <row r="34" ht="12.75" customHeight="1"/>
  </sheetData>
  <mergeCells count="53">
    <mergeCell ref="A3:B3"/>
    <mergeCell ref="A4:B4"/>
    <mergeCell ref="A6:B6"/>
    <mergeCell ref="A7:B7"/>
    <mergeCell ref="A8:B8"/>
    <mergeCell ref="A15:B15"/>
    <mergeCell ref="A16:B16"/>
    <mergeCell ref="A9:B9"/>
    <mergeCell ref="A10:B10"/>
    <mergeCell ref="A11:B11"/>
    <mergeCell ref="A12:B12"/>
    <mergeCell ref="A13:B13"/>
    <mergeCell ref="H1:K1"/>
    <mergeCell ref="M20:O20"/>
    <mergeCell ref="A22:E22"/>
    <mergeCell ref="M13:N13"/>
    <mergeCell ref="M14:N14"/>
    <mergeCell ref="M15:N15"/>
    <mergeCell ref="M16:N16"/>
    <mergeCell ref="M8:N8"/>
    <mergeCell ref="M12:N12"/>
    <mergeCell ref="M4:N4"/>
    <mergeCell ref="A30:B30"/>
    <mergeCell ref="C30:D30"/>
    <mergeCell ref="M17:N17"/>
    <mergeCell ref="M18:N18"/>
    <mergeCell ref="A23:E23"/>
    <mergeCell ref="A18:B18"/>
    <mergeCell ref="A19:B19"/>
    <mergeCell ref="A20:B20"/>
    <mergeCell ref="A17:B17"/>
    <mergeCell ref="M21:N21"/>
    <mergeCell ref="M22:N22"/>
    <mergeCell ref="M23:N23"/>
    <mergeCell ref="M24:N24"/>
    <mergeCell ref="T11:U11"/>
    <mergeCell ref="T20:U20"/>
    <mergeCell ref="M2:O2"/>
    <mergeCell ref="M11:O11"/>
    <mergeCell ref="M5:N5"/>
    <mergeCell ref="M6:N6"/>
    <mergeCell ref="M7:N7"/>
    <mergeCell ref="M3:N3"/>
    <mergeCell ref="A31:B31"/>
    <mergeCell ref="C31:D31"/>
    <mergeCell ref="X2:Z2"/>
    <mergeCell ref="A27:D27"/>
    <mergeCell ref="A2:F2"/>
    <mergeCell ref="X14:Z14"/>
    <mergeCell ref="X15:Z15"/>
    <mergeCell ref="X16:Z16"/>
    <mergeCell ref="A24:E24"/>
    <mergeCell ref="T2:U2"/>
  </mergeCells>
  <printOptions/>
  <pageMargins left="0.75" right="0.75" top="1" bottom="1" header="0.5" footer="0.5"/>
  <pageSetup horizontalDpi="600" verticalDpi="600" orientation="portrait" paperSize="9" r:id="rId3"/>
  <ignoredErrors>
    <ignoredError sqref="H9:J9 H13:H14 H17:I17 H10:J10 I13:I14 J4:J5 K17 K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Street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Kilfara</dc:creator>
  <cp:keywords/>
  <dc:description/>
  <cp:lastModifiedBy>Darren</cp:lastModifiedBy>
  <dcterms:created xsi:type="dcterms:W3CDTF">2010-10-28T09:38:25Z</dcterms:created>
  <dcterms:modified xsi:type="dcterms:W3CDTF">2010-10-29T19:25:24Z</dcterms:modified>
  <cp:category/>
  <cp:version/>
  <cp:contentType/>
  <cp:contentStatus/>
</cp:coreProperties>
</file>