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3035" activeTab="0"/>
  </bookViews>
  <sheets>
    <sheet name="Year Cards" sheetId="1" r:id="rId1"/>
  </sheets>
  <definedNames>
    <definedName name="Data">'Year Cards'!$A$21:$AJ$76</definedName>
  </definedNames>
  <calcPr fullCalcOnLoad="1"/>
</workbook>
</file>

<file path=xl/sharedStrings.xml><?xml version="1.0" encoding="utf-8"?>
<sst xmlns="http://schemas.openxmlformats.org/spreadsheetml/2006/main" count="258" uniqueCount="45">
  <si>
    <t>#</t>
  </si>
  <si>
    <t>Result</t>
  </si>
  <si>
    <t>Target</t>
  </si>
  <si>
    <t>Base</t>
  </si>
  <si>
    <t>Conquest</t>
  </si>
  <si>
    <t>Pillage</t>
  </si>
  <si>
    <t>Ruling</t>
  </si>
  <si>
    <t>Fortification</t>
  </si>
  <si>
    <t>Diplomacy</t>
  </si>
  <si>
    <t>Leader Checks</t>
  </si>
  <si>
    <t>C</t>
  </si>
  <si>
    <t>F</t>
  </si>
  <si>
    <t>T/C</t>
  </si>
  <si>
    <t>x</t>
  </si>
  <si>
    <t>G</t>
  </si>
  <si>
    <t>T</t>
  </si>
  <si>
    <t>&lt; 0</t>
  </si>
  <si>
    <t>Endeavor</t>
  </si>
  <si>
    <t>YEAR CARD</t>
  </si>
  <si>
    <t>Active Base</t>
  </si>
  <si>
    <t>Card Nr.</t>
  </si>
  <si>
    <t>-</t>
  </si>
  <si>
    <t>Leader Check:</t>
  </si>
  <si>
    <t xml:space="preserve">   EFFECT ON …</t>
  </si>
  <si>
    <t>&gt;8</t>
  </si>
  <si>
    <t>-1(T)</t>
  </si>
  <si>
    <t>-1(B)</t>
  </si>
  <si>
    <t>+1</t>
  </si>
  <si>
    <t>PROBABILITY ANALYSIS</t>
  </si>
  <si>
    <t>Adj.</t>
  </si>
  <si>
    <t>Eff.</t>
  </si>
  <si>
    <t>-1</t>
  </si>
  <si>
    <t>Ldr</t>
  </si>
  <si>
    <t>Dipl'mcy</t>
  </si>
  <si>
    <t>Fortif'ctn</t>
  </si>
  <si>
    <t>Base +1</t>
  </si>
  <si>
    <t>Base -1</t>
  </si>
  <si>
    <t>Result C</t>
  </si>
  <si>
    <t>Result T+</t>
  </si>
  <si>
    <t>Result T-</t>
  </si>
  <si>
    <t>Chk*</t>
  </si>
  <si>
    <t>*Leader checks based on unadjusted stature.</t>
  </si>
  <si>
    <t>T+</t>
  </si>
  <si>
    <t>T-</t>
  </si>
  <si>
    <t>Enter desired card, or "0" for random selection: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</si>
</sst>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#,0\-00"/>
    <numFmt numFmtId="165" formatCode="\+0;\-0;0"/>
    <numFmt numFmtId="166" formatCode="0.000000000000000%"/>
    <numFmt numFmtId="167" formatCode="0.000000000000000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 quotePrefix="1">
      <alignment horizontal="right"/>
    </xf>
    <xf numFmtId="0" fontId="3" fillId="0" borderId="14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center"/>
    </xf>
    <xf numFmtId="0" fontId="1" fillId="0" borderId="1" xfId="0" applyNumberFormat="1" applyFont="1" applyBorder="1" applyAlignment="1" quotePrefix="1">
      <alignment horizontal="center"/>
    </xf>
    <xf numFmtId="0" fontId="1" fillId="0" borderId="9" xfId="0" applyNumberFormat="1" applyFont="1" applyBorder="1" applyAlignment="1" quotePrefix="1">
      <alignment horizontal="center"/>
    </xf>
    <xf numFmtId="0" fontId="1" fillId="0" borderId="14" xfId="0" applyNumberFormat="1" applyFont="1" applyBorder="1" applyAlignment="1" quotePrefix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9" fontId="0" fillId="0" borderId="0" xfId="19" applyFont="1" applyAlignment="1">
      <alignment horizontal="center"/>
    </xf>
    <xf numFmtId="9" fontId="0" fillId="0" borderId="0" xfId="19" applyFont="1" applyAlignment="1" quotePrefix="1">
      <alignment horizontal="center"/>
    </xf>
    <xf numFmtId="9" fontId="0" fillId="0" borderId="0" xfId="19" applyNumberFormat="1" applyFont="1" applyAlignment="1">
      <alignment horizontal="center"/>
    </xf>
    <xf numFmtId="0" fontId="4" fillId="0" borderId="0" xfId="0" applyFont="1" applyAlignment="1">
      <alignment/>
    </xf>
    <xf numFmtId="9" fontId="4" fillId="0" borderId="0" xfId="19" applyFont="1" applyAlignment="1">
      <alignment horizontal="center"/>
    </xf>
    <xf numFmtId="9" fontId="4" fillId="0" borderId="0" xfId="19" applyNumberFormat="1" applyFont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2" fillId="0" borderId="21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6"/>
  <sheetViews>
    <sheetView tabSelected="1" workbookViewId="0" topLeftCell="A1">
      <selection activeCell="K1" sqref="K1"/>
    </sheetView>
  </sheetViews>
  <sheetFormatPr defaultColWidth="4.7109375" defaultRowHeight="12.75"/>
  <cols>
    <col min="1" max="1" width="4.7109375" style="2" customWidth="1"/>
    <col min="2" max="3" width="4.7109375" style="1" customWidth="1"/>
    <col min="4" max="4" width="4.7109375" style="17" customWidth="1"/>
    <col min="5" max="5" width="4.7109375" style="1" customWidth="1"/>
    <col min="6" max="6" width="4.7109375" style="17" customWidth="1"/>
    <col min="7" max="9" width="4.7109375" style="1" customWidth="1"/>
    <col min="10" max="10" width="4.7109375" style="17" customWidth="1"/>
    <col min="11" max="11" width="4.7109375" style="1" customWidth="1"/>
    <col min="12" max="12" width="4.7109375" style="17" customWidth="1"/>
    <col min="13" max="15" width="4.7109375" style="1" customWidth="1"/>
    <col min="16" max="16" width="4.7109375" style="17" customWidth="1"/>
    <col min="17" max="17" width="4.7109375" style="1" customWidth="1"/>
    <col min="18" max="18" width="4.7109375" style="17" customWidth="1"/>
    <col min="19" max="21" width="4.7109375" style="1" customWidth="1"/>
    <col min="22" max="22" width="4.7109375" style="17" customWidth="1"/>
    <col min="23" max="23" width="4.7109375" style="1" customWidth="1"/>
    <col min="24" max="24" width="4.7109375" style="17" customWidth="1"/>
    <col min="25" max="27" width="4.7109375" style="1" customWidth="1"/>
    <col min="28" max="28" width="4.7109375" style="17" customWidth="1"/>
    <col min="29" max="29" width="4.7109375" style="1" customWidth="1"/>
    <col min="30" max="30" width="4.7109375" style="17" customWidth="1"/>
    <col min="31" max="36" width="4.7109375" style="1" customWidth="1"/>
  </cols>
  <sheetData>
    <row r="1" spans="2:36" ht="12.75">
      <c r="B1" s="4" t="s">
        <v>44</v>
      </c>
      <c r="K1" s="104">
        <v>0</v>
      </c>
      <c r="L1" s="56"/>
      <c r="M1" s="57"/>
      <c r="O1" s="57"/>
      <c r="P1" s="58" t="s">
        <v>28</v>
      </c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7"/>
      <c r="AI1" s="57"/>
      <c r="AJ1" s="57"/>
    </row>
    <row r="2" spans="1:36" s="4" customFormat="1" ht="13.5" thickBot="1">
      <c r="A2" s="29"/>
      <c r="D2" s="30"/>
      <c r="F2" s="30"/>
      <c r="J2" s="30"/>
      <c r="L2" s="56"/>
      <c r="M2" s="57"/>
      <c r="O2" s="57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7"/>
      <c r="AI2" s="57"/>
      <c r="AJ2" s="57"/>
    </row>
    <row r="3" spans="1:36" s="4" customFormat="1" ht="12.75">
      <c r="A3" s="29"/>
      <c r="B3" s="31" t="s">
        <v>18</v>
      </c>
      <c r="C3" s="32"/>
      <c r="D3" s="33"/>
      <c r="E3" s="32"/>
      <c r="F3" s="33"/>
      <c r="G3" s="32"/>
      <c r="H3" s="32"/>
      <c r="I3" s="32"/>
      <c r="J3" s="34" t="s">
        <v>20</v>
      </c>
      <c r="K3" s="35">
        <f ca="1">IF(OR(K1&lt;57,K1&gt;112),INT(56*RAND()+57),K1)</f>
        <v>81</v>
      </c>
      <c r="L3" s="56"/>
      <c r="M3" s="57"/>
      <c r="O3" s="57"/>
      <c r="P3" s="60" t="s">
        <v>29</v>
      </c>
      <c r="Q3" s="91" t="s">
        <v>4</v>
      </c>
      <c r="R3" s="97"/>
      <c r="S3" s="92"/>
      <c r="T3" s="91" t="s">
        <v>5</v>
      </c>
      <c r="U3" s="97"/>
      <c r="V3" s="92"/>
      <c r="W3" s="91" t="s">
        <v>6</v>
      </c>
      <c r="X3" s="92"/>
      <c r="Y3" s="91" t="s">
        <v>34</v>
      </c>
      <c r="Z3" s="92"/>
      <c r="AA3" s="91" t="s">
        <v>33</v>
      </c>
      <c r="AB3" s="92"/>
      <c r="AC3" s="67" t="s">
        <v>32</v>
      </c>
      <c r="AD3" s="59"/>
      <c r="AE3" s="59"/>
      <c r="AF3" s="59"/>
      <c r="AG3" s="59"/>
      <c r="AH3" s="57"/>
      <c r="AI3" s="57"/>
      <c r="AJ3" s="57"/>
    </row>
    <row r="4" spans="1:36" s="4" customFormat="1" ht="13.5" thickBot="1">
      <c r="A4" s="29"/>
      <c r="B4" s="36"/>
      <c r="C4" s="37"/>
      <c r="D4" s="38"/>
      <c r="E4" s="37"/>
      <c r="F4" s="38"/>
      <c r="G4" s="39" t="s">
        <v>23</v>
      </c>
      <c r="H4" s="37"/>
      <c r="I4" s="38"/>
      <c r="J4" s="37"/>
      <c r="K4" s="40"/>
      <c r="L4" s="56"/>
      <c r="M4" s="57"/>
      <c r="O4" s="57"/>
      <c r="P4" s="60" t="s">
        <v>30</v>
      </c>
      <c r="Q4" s="61" t="s">
        <v>10</v>
      </c>
      <c r="R4" s="62" t="s">
        <v>25</v>
      </c>
      <c r="S4" s="63" t="s">
        <v>26</v>
      </c>
      <c r="T4" s="61" t="s">
        <v>14</v>
      </c>
      <c r="U4" s="62" t="s">
        <v>25</v>
      </c>
      <c r="V4" s="63" t="s">
        <v>26</v>
      </c>
      <c r="W4" s="64" t="s">
        <v>27</v>
      </c>
      <c r="X4" s="65">
        <v>-1</v>
      </c>
      <c r="Y4" s="61" t="s">
        <v>11</v>
      </c>
      <c r="Z4" s="63" t="s">
        <v>31</v>
      </c>
      <c r="AA4" s="61" t="s">
        <v>15</v>
      </c>
      <c r="AB4" s="65" t="s">
        <v>10</v>
      </c>
      <c r="AC4" s="68" t="s">
        <v>40</v>
      </c>
      <c r="AD4" s="59"/>
      <c r="AE4" s="59"/>
      <c r="AF4" s="59"/>
      <c r="AG4" s="59"/>
      <c r="AH4" s="57"/>
      <c r="AI4" s="57"/>
      <c r="AJ4" s="57"/>
    </row>
    <row r="5" spans="1:44" s="4" customFormat="1" ht="12.75">
      <c r="A5" s="29"/>
      <c r="B5" s="41" t="s">
        <v>17</v>
      </c>
      <c r="C5" s="37"/>
      <c r="D5" s="38"/>
      <c r="E5" s="42" t="s">
        <v>1</v>
      </c>
      <c r="F5" s="38"/>
      <c r="G5" s="96" t="s">
        <v>2</v>
      </c>
      <c r="H5" s="96"/>
      <c r="I5" s="42" t="s">
        <v>19</v>
      </c>
      <c r="J5" s="37"/>
      <c r="K5" s="40"/>
      <c r="L5" s="56"/>
      <c r="M5" s="57"/>
      <c r="O5" s="57"/>
      <c r="P5" s="66" t="s">
        <v>16</v>
      </c>
      <c r="Q5" s="71">
        <v>0</v>
      </c>
      <c r="R5" s="71">
        <v>0</v>
      </c>
      <c r="S5" s="71">
        <f>COUNTA(F21:F76)/56</f>
        <v>0.6428571428571429</v>
      </c>
      <c r="T5" s="71">
        <v>0</v>
      </c>
      <c r="U5" s="71">
        <v>0</v>
      </c>
      <c r="V5" s="71">
        <f>COUNTA(L21:L76)/56</f>
        <v>0.2857142857142857</v>
      </c>
      <c r="W5" s="71">
        <v>0</v>
      </c>
      <c r="X5" s="71">
        <f>COUNTIF(R21:R76,"&lt;0")/56</f>
        <v>0.17857142857142858</v>
      </c>
      <c r="Y5" s="71">
        <v>0</v>
      </c>
      <c r="Z5" s="71">
        <f>COUNTA(X21:X76)/56</f>
        <v>0.6785714285714286</v>
      </c>
      <c r="AA5" s="69">
        <v>0</v>
      </c>
      <c r="AB5" s="69">
        <v>0</v>
      </c>
      <c r="AC5" s="70" t="s">
        <v>21</v>
      </c>
      <c r="AD5" s="59"/>
      <c r="AE5" s="59"/>
      <c r="AF5" s="59"/>
      <c r="AG5" s="59"/>
      <c r="AH5" s="57"/>
      <c r="AI5" s="57"/>
      <c r="AJ5" s="57"/>
      <c r="AP5" s="72"/>
      <c r="AQ5" s="79" t="s">
        <v>42</v>
      </c>
      <c r="AR5" s="79" t="s">
        <v>43</v>
      </c>
    </row>
    <row r="6" spans="1:44" s="4" customFormat="1" ht="12.75">
      <c r="A6" s="29"/>
      <c r="B6" s="36"/>
      <c r="C6" s="37"/>
      <c r="D6" s="38"/>
      <c r="E6" s="37"/>
      <c r="F6" s="38"/>
      <c r="G6" s="37"/>
      <c r="H6" s="37"/>
      <c r="I6" s="37"/>
      <c r="J6" s="38"/>
      <c r="K6" s="40"/>
      <c r="L6" s="56"/>
      <c r="M6" s="57"/>
      <c r="O6" s="57"/>
      <c r="P6" s="66">
        <v>0</v>
      </c>
      <c r="Q6" s="71">
        <f>Q7-COUNTIF(C$21:C$76,"=1")/56</f>
        <v>0.3571428571428573</v>
      </c>
      <c r="R6" s="71">
        <f>R7-COUNTIF(E$21:E$76,"=1")/56</f>
        <v>0.4285714285714287</v>
      </c>
      <c r="S6" s="71">
        <f>S5-COUNTIF(G$21:G$76,"=-1")/56</f>
        <v>0.6428571428571429</v>
      </c>
      <c r="T6" s="71">
        <f>T7-COUNTIF(I$21:I$76,"=1")/56</f>
        <v>0.17857142857142871</v>
      </c>
      <c r="U6" s="71">
        <f>U7-COUNTIF(K$21:K$76,"=1")/56</f>
        <v>0.4821428571428573</v>
      </c>
      <c r="V6" s="71">
        <f>V5-COUNTIF(M$21:M$76,"=-1")/56</f>
        <v>0.2857142857142857</v>
      </c>
      <c r="W6" s="71">
        <f>W7-COUNTIF(AM$21:AM$76,"=1")/56</f>
        <v>0.2500000000000001</v>
      </c>
      <c r="X6" s="71">
        <f>X5-COUNTIF(AO$21:AO$76,"=-1")/56</f>
        <v>0.17857142857142858</v>
      </c>
      <c r="Y6" s="71">
        <f>Y7-COUNTIF(U$21:U$76,"=1")/56</f>
        <v>0.3214285714285715</v>
      </c>
      <c r="Z6" s="71">
        <f>Z5-COUNTIF(Y$21:Y$76,"=-1")/56</f>
        <v>0.6785714285714286</v>
      </c>
      <c r="AA6" s="69">
        <f>AQ6+AR6</f>
        <v>0.28571428571428575</v>
      </c>
      <c r="AB6" s="69">
        <f>AB7-COUNTIF(AU$21:AU$76,"=1")/56</f>
        <v>0.03571428571428571</v>
      </c>
      <c r="AC6" s="70" t="s">
        <v>21</v>
      </c>
      <c r="AD6" s="59"/>
      <c r="AE6" s="59"/>
      <c r="AF6" s="59"/>
      <c r="AG6" s="59"/>
      <c r="AH6" s="57"/>
      <c r="AI6" s="57"/>
      <c r="AJ6" s="57"/>
      <c r="AP6" s="83">
        <v>0</v>
      </c>
      <c r="AQ6" s="73">
        <f>AQ7-COUNTIF(AQ$21:AQ$76,"=1")/56</f>
        <v>0.1428571428571429</v>
      </c>
      <c r="AR6" s="73">
        <f>COUNTIF(AR21:AR76,"=T")/56</f>
        <v>0.14285714285714285</v>
      </c>
    </row>
    <row r="7" spans="1:44" s="4" customFormat="1" ht="12.75">
      <c r="A7" s="29"/>
      <c r="B7" s="43" t="s">
        <v>4</v>
      </c>
      <c r="C7" s="37"/>
      <c r="D7" s="38"/>
      <c r="E7" s="44" t="str">
        <f>IF(ISBLANK(VLOOKUP($K$3,Data,2)),"-",VLOOKUP($K$3,Data,2)&amp;IF(ISBLANK(VLOOKUP($K$3,Data,3)),""," ("&amp;VLOOKUP($K$3,Data,3)&amp;"+)"))</f>
        <v>C</v>
      </c>
      <c r="F7" s="45"/>
      <c r="G7" s="46">
        <f>IF(ISBLANK(VLOOKUP($K$3,Data,4)),"-",VLOOKUP($K$3,Data,4))</f>
        <v>-1</v>
      </c>
      <c r="H7" s="44">
        <f>IF(ISBLANK(VLOOKUP($K$3,Data,5)),"","("&amp;VLOOKUP($K$3,Data,5)&amp;"+)")</f>
      </c>
      <c r="I7" s="46" t="str">
        <f>IF(ISBLANK(VLOOKUP($K$3,Data,6)),"-",VLOOKUP($K$3,Data,6))</f>
        <v>-</v>
      </c>
      <c r="J7" s="44">
        <f>IF(ISBLANK(VLOOKUP($K$3,Data,7)),"","("&amp;VLOOKUP($K$3,Data,7)&amp;"-)")</f>
      </c>
      <c r="K7" s="47"/>
      <c r="L7" s="56"/>
      <c r="M7" s="57"/>
      <c r="O7" s="57"/>
      <c r="P7" s="66">
        <v>1</v>
      </c>
      <c r="Q7" s="71">
        <f>Q8-COUNTIF(C$21:C$76,"=2")/56</f>
        <v>0.392857142857143</v>
      </c>
      <c r="R7" s="71">
        <f>R8-COUNTIF(E$21:E$76,"=2")/56</f>
        <v>0.4642857142857144</v>
      </c>
      <c r="S7" s="71">
        <f>S6-COUNTIF(G$21:G$76,"=0")/56</f>
        <v>0.6071428571428572</v>
      </c>
      <c r="T7" s="71">
        <f>T8-COUNTIF(I$21:I$76,"=2")/56</f>
        <v>0.2142857142857144</v>
      </c>
      <c r="U7" s="71">
        <f>U8-COUNTIF(K$21:K$76,"=2")/56</f>
        <v>0.6785714285714287</v>
      </c>
      <c r="V7" s="71">
        <f>V6-COUNTIF(M$21:M$76,"=0")/56</f>
        <v>0.2857142857142857</v>
      </c>
      <c r="W7" s="71">
        <f>W8-COUNTIF(AM$21:AM$76,"=2")/56</f>
        <v>0.32142857142857156</v>
      </c>
      <c r="X7" s="71">
        <f>X6-COUNTIF(AO$21:AO$76,"=0")/56</f>
        <v>0.17857142857142858</v>
      </c>
      <c r="Y7" s="71">
        <f>Y8-COUNTIF(U$21:U$76,"=2")/56</f>
        <v>0.3928571428571429</v>
      </c>
      <c r="Z7" s="71">
        <f>Z6-COUNTIF(Y$21:Y$76,"=0")/56</f>
        <v>0.6785714285714286</v>
      </c>
      <c r="AA7" s="69">
        <f aca="true" t="shared" si="0" ref="AA7:AA15">AQ7+AR7</f>
        <v>0.32142857142857145</v>
      </c>
      <c r="AB7" s="69">
        <f>AB8-COUNTIF(AU$21:AU$76,"=2")/56</f>
        <v>0.03571428571428571</v>
      </c>
      <c r="AC7" s="70">
        <f>COUNTA(AF$21:AF$76)/56</f>
        <v>0.14285714285714285</v>
      </c>
      <c r="AD7" s="59"/>
      <c r="AE7" s="59"/>
      <c r="AF7" s="59"/>
      <c r="AG7" s="59"/>
      <c r="AH7" s="57"/>
      <c r="AI7" s="57"/>
      <c r="AJ7" s="57"/>
      <c r="AP7" s="83">
        <v>1</v>
      </c>
      <c r="AQ7" s="73">
        <f>AQ8-COUNTIF(AQ$21:AQ$76,"=2")/56</f>
        <v>0.1785714285714286</v>
      </c>
      <c r="AR7" s="74">
        <f>AR6-COUNTIF(AS$21:AS$76,"=0")/56</f>
        <v>0.14285714285714285</v>
      </c>
    </row>
    <row r="8" spans="1:44" s="4" customFormat="1" ht="12.75">
      <c r="A8" s="29"/>
      <c r="B8" s="43" t="s">
        <v>5</v>
      </c>
      <c r="C8" s="37"/>
      <c r="D8" s="38"/>
      <c r="E8" s="44" t="str">
        <f>IF(ISBLANK(VLOOKUP($K$3,Data,8)),"-",VLOOKUP($K$3,Data,8)&amp;IF(ISBLANK(VLOOKUP($K$3,Data,9)),""," ("&amp;VLOOKUP($K$3,Data,9)&amp;"+)"))</f>
        <v>G</v>
      </c>
      <c r="F8" s="45"/>
      <c r="G8" s="46">
        <f>IF(ISBLANK(VLOOKUP($K$3,Data,10)),"-",VLOOKUP($K$3,Data,10))</f>
        <v>-1</v>
      </c>
      <c r="H8" s="44">
        <f>IF(ISBLANK(VLOOKUP($K$3,Data,11)),"","("&amp;VLOOKUP($K$3,Data,11)&amp;"+)")</f>
      </c>
      <c r="I8" s="46" t="str">
        <f>IF(ISBLANK(VLOOKUP($K$3,Data,12)),"-",VLOOKUP($K$3,Data,12))</f>
        <v>-</v>
      </c>
      <c r="J8" s="44">
        <f>IF(ISBLANK(VLOOKUP($K$3,Data,13)),"","("&amp;VLOOKUP($K$3,Data,13)&amp;"-)")</f>
      </c>
      <c r="K8" s="47"/>
      <c r="L8" s="56"/>
      <c r="M8" s="57"/>
      <c r="O8" s="57"/>
      <c r="P8" s="66">
        <v>2</v>
      </c>
      <c r="Q8" s="71">
        <f>Q9-COUNTIF(C$21:C$76,"=3")/56</f>
        <v>0.4642857142857144</v>
      </c>
      <c r="R8" s="71">
        <f>R9-COUNTIF(E$21:E$76,"=3")/56</f>
        <v>0.5000000000000001</v>
      </c>
      <c r="S8" s="71">
        <f>S7-COUNTIF(G$21:G$76,"=1")/56</f>
        <v>0.5357142857142858</v>
      </c>
      <c r="T8" s="71">
        <f>T9-COUNTIF(I$21:I$76,"=3")/56</f>
        <v>0.2500000000000001</v>
      </c>
      <c r="U8" s="71">
        <f>U9-COUNTIF(K$21:K$76,"=3")/56</f>
        <v>0.7500000000000001</v>
      </c>
      <c r="V8" s="71">
        <f>V7-COUNTIF(M$21:M$76,"=1")/56</f>
        <v>0.25</v>
      </c>
      <c r="W8" s="71">
        <f>W9-COUNTIF(AM$21:AM$76,"=3")/56</f>
        <v>0.4285714285714287</v>
      </c>
      <c r="X8" s="71">
        <f>X7-COUNTIF(AO$21:AO$76,"=1")/56</f>
        <v>0.14285714285714285</v>
      </c>
      <c r="Y8" s="71">
        <f>Y9-COUNTIF(U$21:U$76,"=3")/56</f>
        <v>0.46428571428571436</v>
      </c>
      <c r="Z8" s="71">
        <f>Z7-COUNTIF(Y$21:Y$76,"=1")/56</f>
        <v>0.6071428571428572</v>
      </c>
      <c r="AA8" s="69">
        <f t="shared" si="0"/>
        <v>0.35714285714285715</v>
      </c>
      <c r="AB8" s="69">
        <f>AB9-COUNTIF(AU$21:AU$76,"=3")/56</f>
        <v>0.03571428571428571</v>
      </c>
      <c r="AC8" s="70">
        <f>COUNTA(AG$21:AG$76)/56</f>
        <v>0.10714285714285714</v>
      </c>
      <c r="AD8" s="59"/>
      <c r="AE8" s="59"/>
      <c r="AF8" s="59"/>
      <c r="AG8" s="59"/>
      <c r="AH8" s="57"/>
      <c r="AI8" s="57"/>
      <c r="AJ8" s="57"/>
      <c r="AP8" s="83">
        <v>2</v>
      </c>
      <c r="AQ8" s="73">
        <f>AQ9-COUNTIF(AQ$21:AQ$76,"=3")/56</f>
        <v>0.2142857142857143</v>
      </c>
      <c r="AR8" s="74">
        <f>AR7-COUNTIF(AS$21:AS$76,"=1")/56</f>
        <v>0.14285714285714285</v>
      </c>
    </row>
    <row r="9" spans="1:44" s="4" customFormat="1" ht="12.75">
      <c r="A9" s="29"/>
      <c r="B9" s="43" t="s">
        <v>6</v>
      </c>
      <c r="C9" s="37"/>
      <c r="D9" s="38"/>
      <c r="E9" s="48" t="s">
        <v>21</v>
      </c>
      <c r="F9" s="45"/>
      <c r="G9" s="49" t="s">
        <v>21</v>
      </c>
      <c r="H9" s="48"/>
      <c r="I9" s="46" t="str">
        <f>IF(ISBLANK(VLOOKUP($K$3,Data,18)),"-",IF(VLOOKUP($K$3,Data,18)&gt;0,"+","")&amp;VLOOKUP($K$3,Data,18))</f>
        <v>-1</v>
      </c>
      <c r="J9" s="44" t="str">
        <f>IF(ISBLANK(VLOOKUP($K$3,Data,19)),"","("&amp;VLOOKUP($K$3,Data,19)&amp;IF(VLOOKUP($K$3,Data,18)&gt;0,"+","-")&amp;")")</f>
        <v>(1-)</v>
      </c>
      <c r="K9" s="47"/>
      <c r="L9" s="56"/>
      <c r="M9" s="57"/>
      <c r="O9" s="57"/>
      <c r="P9" s="66">
        <v>3</v>
      </c>
      <c r="Q9" s="71">
        <f>Q10-COUNTIF(C$21:C$76,"=4")/56</f>
        <v>0.4642857142857144</v>
      </c>
      <c r="R9" s="71">
        <f>R10-COUNTIF(E$21:E$76,"=4")/56</f>
        <v>0.5357142857142858</v>
      </c>
      <c r="S9" s="71">
        <f>S8-COUNTIF(G$21:G$76,"=2")/56</f>
        <v>0.4642857142857144</v>
      </c>
      <c r="T9" s="71">
        <f>T10-COUNTIF(I$21:I$76,"=4")/56</f>
        <v>0.2857142857142858</v>
      </c>
      <c r="U9" s="71">
        <f>U10-COUNTIF(K$21:K$76,"=4")/56</f>
        <v>0.7857142857142858</v>
      </c>
      <c r="V9" s="71">
        <f>V8-COUNTIF(M$21:M$76,"=2")/56</f>
        <v>0.2142857142857143</v>
      </c>
      <c r="W9" s="71">
        <f>W10-COUNTIF(AM$21:AM$76,"=4")/56</f>
        <v>0.5000000000000001</v>
      </c>
      <c r="X9" s="71">
        <f>X8-COUNTIF(AO$21:AO$76,"=2")/56</f>
        <v>0.14285714285714285</v>
      </c>
      <c r="Y9" s="71">
        <f>Y10-COUNTIF(U$21:U$76,"=4")/56</f>
        <v>0.5714285714285715</v>
      </c>
      <c r="Z9" s="71">
        <f>Z8-COUNTIF(Y$21:Y$76,"=2")/56</f>
        <v>0.5714285714285715</v>
      </c>
      <c r="AA9" s="69">
        <f t="shared" si="0"/>
        <v>0.39285714285714285</v>
      </c>
      <c r="AB9" s="69">
        <f>AB10-COUNTIF(AU$21:AU$76,"=4")/56</f>
        <v>0.03571428571428571</v>
      </c>
      <c r="AC9" s="70">
        <f>COUNTA(AH$21:AH$76)/56</f>
        <v>0.07142857142857142</v>
      </c>
      <c r="AD9" s="59"/>
      <c r="AE9" s="59"/>
      <c r="AF9" s="59"/>
      <c r="AG9" s="59"/>
      <c r="AH9" s="57"/>
      <c r="AI9" s="57"/>
      <c r="AJ9" s="57"/>
      <c r="AP9" s="83">
        <v>3</v>
      </c>
      <c r="AQ9" s="73">
        <f>AQ10-COUNTIF(AQ$21:AQ$76,"=4")/56</f>
        <v>0.25</v>
      </c>
      <c r="AR9" s="74">
        <f>AR8-COUNTIF(AS$21:AS$76,"=2")/56</f>
        <v>0.14285714285714285</v>
      </c>
    </row>
    <row r="10" spans="1:44" s="4" customFormat="1" ht="12.75">
      <c r="A10" s="29"/>
      <c r="B10" s="43" t="s">
        <v>7</v>
      </c>
      <c r="C10" s="37"/>
      <c r="D10" s="38"/>
      <c r="E10" s="44" t="str">
        <f>IF(ISBLANK(VLOOKUP($K$3,Data,20)),"-",VLOOKUP($K$3,Data,20)&amp;IF(ISBLANK(VLOOKUP($K$3,Data,21)),""," ("&amp;VLOOKUP($K$3,Data,21)&amp;"+)"))</f>
        <v>-</v>
      </c>
      <c r="F10" s="45"/>
      <c r="G10" s="49" t="s">
        <v>21</v>
      </c>
      <c r="H10" s="48"/>
      <c r="I10" s="46">
        <f>IF(ISBLANK(VLOOKUP($K$3,Data,24)),"-",VLOOKUP($K$3,Data,24))</f>
        <v>-1</v>
      </c>
      <c r="J10" s="44" t="str">
        <f>IF(ISBLANK(VLOOKUP($K$3,Data,25)),"","("&amp;VLOOKUP($K$3,Data,25)&amp;"-)")</f>
        <v>(8-)</v>
      </c>
      <c r="K10" s="47"/>
      <c r="L10" s="56"/>
      <c r="M10" s="57"/>
      <c r="O10" s="57"/>
      <c r="P10" s="66">
        <v>4</v>
      </c>
      <c r="Q10" s="71">
        <f>Q11-COUNTIF(C$21:C$76,"=5")/56</f>
        <v>0.5357142857142858</v>
      </c>
      <c r="R10" s="71">
        <f>R11-COUNTIF(E$21:E$76,"=5")/56</f>
        <v>0.5714285714285715</v>
      </c>
      <c r="S10" s="71">
        <f>S9-COUNTIF(G$21:G$76,"=3")/56</f>
        <v>0.4285714285714287</v>
      </c>
      <c r="T10" s="71">
        <f>T11-COUNTIF(I$21:I$76,"=5")/56</f>
        <v>0.3571428571428572</v>
      </c>
      <c r="U10" s="71">
        <f>U11-COUNTIF(K$21:K$76,"=5")/56</f>
        <v>0.8571428571428572</v>
      </c>
      <c r="V10" s="71">
        <f>V9-COUNTIF(M$21:M$76,"=3")/56</f>
        <v>0.1785714285714286</v>
      </c>
      <c r="W10" s="71">
        <f>W11-COUNTIF(AM$21:AM$76,"=5")/56</f>
        <v>0.5357142857142858</v>
      </c>
      <c r="X10" s="71">
        <f>X9-COUNTIF(AO$21:AO$76,"=3")/56</f>
        <v>0.14285714285714285</v>
      </c>
      <c r="Y10" s="71">
        <f>Y11-COUNTIF(U$21:U$76,"=5")/56</f>
        <v>0.6785714285714286</v>
      </c>
      <c r="Z10" s="71">
        <f>Z9-COUNTIF(Y$21:Y$76,"=3")/56</f>
        <v>0.5000000000000001</v>
      </c>
      <c r="AA10" s="69">
        <f t="shared" si="0"/>
        <v>0.4642857142857143</v>
      </c>
      <c r="AB10" s="69">
        <f>AB11-COUNTIF(AU$21:AU$76,"=5")/56</f>
        <v>0.03571428571428571</v>
      </c>
      <c r="AC10" s="70" t="s">
        <v>21</v>
      </c>
      <c r="AD10" s="59"/>
      <c r="AE10" s="59"/>
      <c r="AF10" s="59"/>
      <c r="AG10" s="59"/>
      <c r="AH10" s="57"/>
      <c r="AI10" s="57"/>
      <c r="AJ10" s="57"/>
      <c r="AP10" s="83">
        <v>4</v>
      </c>
      <c r="AQ10" s="73">
        <f>AQ11-COUNTIF(AQ$21:AQ$76,"=5")/56</f>
        <v>0.32142857142857145</v>
      </c>
      <c r="AR10" s="74">
        <f>AR9-COUNTIF(AS$21:AS$76,"=3")/56</f>
        <v>0.14285714285714285</v>
      </c>
    </row>
    <row r="11" spans="1:44" s="4" customFormat="1" ht="12.75">
      <c r="A11" s="29"/>
      <c r="B11" s="43" t="s">
        <v>8</v>
      </c>
      <c r="C11" s="37"/>
      <c r="D11" s="38"/>
      <c r="E11" s="44" t="str">
        <f>IF(ISBLANK(VLOOKUP($K$3,Data,26)),"-",VLOOKUP($K$3,Data,26)&amp;IF(ISBLANK(VLOOKUP($K$3,Data,27)),""," ("&amp;VLOOKUP($K$3,Data,27)&amp;"+)"))</f>
        <v>-</v>
      </c>
      <c r="F11" s="45"/>
      <c r="G11" s="49" t="s">
        <v>21</v>
      </c>
      <c r="H11" s="48"/>
      <c r="I11" s="49" t="s">
        <v>21</v>
      </c>
      <c r="J11" s="45"/>
      <c r="K11" s="47"/>
      <c r="L11" s="56"/>
      <c r="M11" s="57"/>
      <c r="O11" s="57"/>
      <c r="P11" s="66">
        <v>5</v>
      </c>
      <c r="Q11" s="71">
        <f>Q12-COUNTIF(C$21:C$76,"=6")/56</f>
        <v>0.6071428571428572</v>
      </c>
      <c r="R11" s="71">
        <f>R12-COUNTIF(E$21:E$76,"=6")/56</f>
        <v>0.6071428571428572</v>
      </c>
      <c r="S11" s="71">
        <f>S10-COUNTIF(G$21:G$76,"=4")/56</f>
        <v>0.3571428571428573</v>
      </c>
      <c r="T11" s="71">
        <f>T12-COUNTIF(I$21:I$76,"=6")/56</f>
        <v>0.3571428571428572</v>
      </c>
      <c r="U11" s="71">
        <f>U12-COUNTIF(K$21:K$76,"=6")/56</f>
        <v>0.8928571428571429</v>
      </c>
      <c r="V11" s="71">
        <f>V10-COUNTIF(M$21:M$76,"=4")/56</f>
        <v>0.1785714285714286</v>
      </c>
      <c r="W11" s="71">
        <f>W12-COUNTIF(AM$21:AM$76,"=6")/56</f>
        <v>0.5714285714285715</v>
      </c>
      <c r="X11" s="71">
        <f>X10-COUNTIF(AO$21:AO$76,"=4")/56</f>
        <v>0.14285714285714285</v>
      </c>
      <c r="Y11" s="71">
        <f>Y12-COUNTIF(U$21:U$76,"=6")/56</f>
        <v>0.7142857142857143</v>
      </c>
      <c r="Z11" s="71">
        <f>Z10-COUNTIF(Y$21:Y$76,"=4")/56</f>
        <v>0.4285714285714287</v>
      </c>
      <c r="AA11" s="69">
        <f t="shared" si="0"/>
        <v>0.4642857142857143</v>
      </c>
      <c r="AB11" s="69">
        <f>AB12-COUNTIF(AU$21:AU$76,"=6")/56</f>
        <v>0.07142857142857142</v>
      </c>
      <c r="AC11" s="70">
        <f>COUNTA(AI$21:AI$76)/56</f>
        <v>0.07142857142857142</v>
      </c>
      <c r="AD11" s="59"/>
      <c r="AE11" s="59"/>
      <c r="AF11" s="59"/>
      <c r="AG11" s="59"/>
      <c r="AH11" s="57"/>
      <c r="AI11" s="57"/>
      <c r="AJ11" s="57"/>
      <c r="AP11" s="83">
        <v>5</v>
      </c>
      <c r="AQ11" s="73">
        <f>AQ12-COUNTIF(AQ$21:AQ$76,"=6")/56</f>
        <v>0.35714285714285715</v>
      </c>
      <c r="AR11" s="74">
        <f>AR10-COUNTIF(AS$21:AS$76,"=4")/56</f>
        <v>0.10714285714285714</v>
      </c>
    </row>
    <row r="12" spans="1:44" s="4" customFormat="1" ht="12.75">
      <c r="A12" s="29"/>
      <c r="B12" s="36"/>
      <c r="C12" s="37"/>
      <c r="D12" s="38"/>
      <c r="E12" s="37"/>
      <c r="F12" s="38"/>
      <c r="G12" s="37"/>
      <c r="H12" s="37"/>
      <c r="I12" s="37"/>
      <c r="J12" s="38"/>
      <c r="K12" s="40"/>
      <c r="L12" s="56"/>
      <c r="M12" s="57"/>
      <c r="O12" s="57"/>
      <c r="P12" s="66">
        <v>6</v>
      </c>
      <c r="Q12" s="71">
        <f>Q13-COUNTIF(C$21:C$76,"=7")/56</f>
        <v>0.7142857142857143</v>
      </c>
      <c r="R12" s="71">
        <f>R13-COUNTIF(E$21:E$76,"=7")/56</f>
        <v>0.6428571428571429</v>
      </c>
      <c r="S12" s="71">
        <f>S11-COUNTIF(G$21:G$76,"=5")/56</f>
        <v>0.3214285714285716</v>
      </c>
      <c r="T12" s="71">
        <f>T13-COUNTIF(I$21:I$76,"=7")/56</f>
        <v>0.4285714285714286</v>
      </c>
      <c r="U12" s="71">
        <f>U13-COUNTIF(K$21:K$76,"=7")/56</f>
        <v>0.8928571428571429</v>
      </c>
      <c r="V12" s="71">
        <f>V11-COUNTIF(M$21:M$76,"=5")/56</f>
        <v>0.1428571428571429</v>
      </c>
      <c r="W12" s="71">
        <f>W13-COUNTIF(AM$21:AM$76,"=7")/56</f>
        <v>0.6071428571428572</v>
      </c>
      <c r="X12" s="71">
        <f>X11-COUNTIF(AO$21:AO$76,"=5")/56</f>
        <v>0.10714285714285714</v>
      </c>
      <c r="Y12" s="71">
        <f>Y13-COUNTIF(U$21:U$76,"=7")/56</f>
        <v>0.75</v>
      </c>
      <c r="Z12" s="71">
        <f>Z11-COUNTIF(Y$21:Y$76,"=5")/56</f>
        <v>0.3571428571428573</v>
      </c>
      <c r="AA12" s="69">
        <f t="shared" si="0"/>
        <v>0.4642857142857143</v>
      </c>
      <c r="AB12" s="69">
        <f>AB13-COUNTIF(AU$21:AU$76,"=7")/56</f>
        <v>0.10714285714285714</v>
      </c>
      <c r="AC12" s="70" t="s">
        <v>21</v>
      </c>
      <c r="AD12" s="59"/>
      <c r="AE12" s="59"/>
      <c r="AF12" s="59"/>
      <c r="AG12" s="59"/>
      <c r="AH12" s="57"/>
      <c r="AI12" s="57"/>
      <c r="AJ12" s="57"/>
      <c r="AP12" s="83">
        <v>6</v>
      </c>
      <c r="AQ12" s="73">
        <f>AQ13-COUNTIF(AQ$21:AQ$76,"=7")/56</f>
        <v>0.39285714285714285</v>
      </c>
      <c r="AR12" s="74">
        <f>AR11-COUNTIF(AS$21:AS$76,"=5")/56</f>
        <v>0.07142857142857142</v>
      </c>
    </row>
    <row r="13" spans="1:44" s="4" customFormat="1" ht="13.5" thickBot="1">
      <c r="A13" s="29"/>
      <c r="B13" s="50" t="s">
        <v>22</v>
      </c>
      <c r="C13" s="51"/>
      <c r="D13" s="52"/>
      <c r="E13" s="51" t="str">
        <f>IF(ISBLANK(VLOOKUP($K$3,Data,32)),"None Required","1"&amp;IF(ISBLANK(VLOOKUP($K$3,Data,33)),"",", 2"&amp;IF(ISBLANK(VLOOKUP($K$3,Data,34)),"",", 3"&amp;IF(ISBLANK(VLOOKUP($K$3,Data,35)),"",", 5"&amp;IF(ISBLANK(VLOOKUP($K$3,Data,36)),"",", 9")))))&amp;"."</f>
        <v>None Required.</v>
      </c>
      <c r="F13" s="52"/>
      <c r="G13" s="51"/>
      <c r="H13" s="51"/>
      <c r="I13" s="51"/>
      <c r="J13" s="52"/>
      <c r="K13" s="53"/>
      <c r="L13" s="56"/>
      <c r="M13" s="57"/>
      <c r="O13" s="57"/>
      <c r="P13" s="66">
        <v>7</v>
      </c>
      <c r="Q13" s="71">
        <f>Q14-COUNTIF(C$21:C$76,"=8")/56</f>
        <v>0.7857142857142857</v>
      </c>
      <c r="R13" s="71">
        <f>R14-COUNTIF(E$21:E$76,"=8")/56</f>
        <v>0.6428571428571429</v>
      </c>
      <c r="S13" s="71">
        <f>S12-COUNTIF(G$21:G$76,"=6")/56</f>
        <v>0.2500000000000002</v>
      </c>
      <c r="T13" s="71">
        <f>T14-COUNTIF(I$21:I$76,"=8")/56</f>
        <v>0.4285714285714286</v>
      </c>
      <c r="U13" s="71">
        <f>U14-COUNTIF(K$21:K$76,"=8")/56</f>
        <v>0.9285714285714286</v>
      </c>
      <c r="V13" s="71">
        <f>V12-COUNTIF(M$21:M$76,"=6")/56</f>
        <v>0.10714285714285719</v>
      </c>
      <c r="W13" s="71">
        <f>W14-COUNTIF(AM$21:AM$76,"=8")/56</f>
        <v>0.6428571428571429</v>
      </c>
      <c r="X13" s="71">
        <f>X12-COUNTIF(AO$21:AO$76,"=6")/56</f>
        <v>0.07142857142857142</v>
      </c>
      <c r="Y13" s="71">
        <f>Y14-COUNTIF(U$21:U$76,"=8")/56</f>
        <v>0.7857142857142857</v>
      </c>
      <c r="Z13" s="71">
        <f>Z12-COUNTIF(Y$21:Y$76,"=6")/56</f>
        <v>0.3214285714285716</v>
      </c>
      <c r="AA13" s="69">
        <f t="shared" si="0"/>
        <v>0.42857142857142855</v>
      </c>
      <c r="AB13" s="69">
        <f>AB14-COUNTIF(AU$21:AU$76,"=8")/56</f>
        <v>0.14285714285714285</v>
      </c>
      <c r="AC13" s="70" t="s">
        <v>21</v>
      </c>
      <c r="AD13" s="59"/>
      <c r="AE13" s="59"/>
      <c r="AF13" s="59"/>
      <c r="AG13" s="59"/>
      <c r="AH13" s="57"/>
      <c r="AI13" s="57"/>
      <c r="AJ13" s="57"/>
      <c r="AP13" s="83">
        <v>7</v>
      </c>
      <c r="AQ13" s="73">
        <f>AQ14-COUNTIF(AQ$21:AQ$76,"=8")/56</f>
        <v>0.39285714285714285</v>
      </c>
      <c r="AR13" s="74">
        <f>AR12-COUNTIF(AS$21:AS$76,"=6")/56</f>
        <v>0.03571428571428571</v>
      </c>
    </row>
    <row r="14" spans="1:44" s="4" customFormat="1" ht="12.75">
      <c r="A14" s="29"/>
      <c r="L14" s="56"/>
      <c r="M14" s="57"/>
      <c r="O14" s="57"/>
      <c r="P14" s="66">
        <v>8</v>
      </c>
      <c r="Q14" s="71">
        <f>Q15-COUNTIF(C$21:C$76,"=9")/56</f>
        <v>0.8571428571428571</v>
      </c>
      <c r="R14" s="71">
        <f>R15-COUNTIF(E$21:E$76,"=9")/56</f>
        <v>0.6428571428571429</v>
      </c>
      <c r="S14" s="71">
        <f>S13-COUNTIF(G$21:G$76,"=7")/56</f>
        <v>0.1785714285714288</v>
      </c>
      <c r="T14" s="71">
        <f>T15-COUNTIF(I$21:I$76,"=9")/56</f>
        <v>0.4642857142857143</v>
      </c>
      <c r="U14" s="71">
        <f>U15-COUNTIF(K$21:K$76,"=9")/56</f>
        <v>0.9285714285714286</v>
      </c>
      <c r="V14" s="71">
        <f>V13-COUNTIF(M$21:M$76,"=7")/56</f>
        <v>0.10714285714285719</v>
      </c>
      <c r="W14" s="71">
        <f>W15-COUNTIF(AM$21:AM$76,"=9")/56</f>
        <v>0.6785714285714286</v>
      </c>
      <c r="X14" s="71">
        <f>X13-COUNTIF(AO$21:AO$76,"=7")/56</f>
        <v>0.03571428571428571</v>
      </c>
      <c r="Y14" s="71">
        <f>Y15-COUNTIF(U$21:U$76,"=9")/56</f>
        <v>0.8214285714285714</v>
      </c>
      <c r="Z14" s="71">
        <f>Z13-COUNTIF(Y$21:Y$76,"=7")/56</f>
        <v>0.2857142857142859</v>
      </c>
      <c r="AA14" s="69">
        <f t="shared" si="0"/>
        <v>0.42857142857142855</v>
      </c>
      <c r="AB14" s="69">
        <f>AB15-COUNTIF(AU$21:AU$76,"=9")/56</f>
        <v>0.17857142857142858</v>
      </c>
      <c r="AC14" s="70" t="s">
        <v>21</v>
      </c>
      <c r="AD14" s="59"/>
      <c r="AE14" s="59"/>
      <c r="AF14" s="59"/>
      <c r="AG14" s="59"/>
      <c r="AH14" s="57"/>
      <c r="AI14" s="57"/>
      <c r="AJ14" s="57"/>
      <c r="AP14" s="83">
        <v>8</v>
      </c>
      <c r="AQ14" s="73">
        <f>AQ15-COUNTIF(AQ$21:AQ$76,"=9")/56</f>
        <v>0.42857142857142855</v>
      </c>
      <c r="AR14" s="74">
        <f>AR13-COUNTIF(AS$21:AS$76,"=7")/56</f>
        <v>0</v>
      </c>
    </row>
    <row r="15" spans="1:44" s="4" customFormat="1" ht="12.75">
      <c r="A15" s="29"/>
      <c r="L15" s="56"/>
      <c r="M15" s="57"/>
      <c r="O15" s="57"/>
      <c r="P15" s="66" t="s">
        <v>24</v>
      </c>
      <c r="Q15" s="71">
        <f>COUNTA(B21:B76)/56</f>
        <v>0.8571428571428571</v>
      </c>
      <c r="R15" s="71">
        <f>COUNTA(D21:D76)/56</f>
        <v>0.6428571428571429</v>
      </c>
      <c r="S15" s="71">
        <f>S14-COUNTIF(G$21:G$76,"=8")/56</f>
        <v>0.14285714285714307</v>
      </c>
      <c r="T15" s="71">
        <f>COUNTA(H21:H76)/56</f>
        <v>0.4642857142857143</v>
      </c>
      <c r="U15" s="71">
        <f>COUNTA(J21:J76)/56</f>
        <v>0.9285714285714286</v>
      </c>
      <c r="V15" s="71">
        <f>V14-COUNTIF(M$21:M$76,"=8")/56</f>
        <v>0.07142857142857148</v>
      </c>
      <c r="W15" s="71">
        <f>COUNTIF(R21:R76,"&gt;0")/56</f>
        <v>0.6785714285714286</v>
      </c>
      <c r="X15" s="71">
        <f>X14-COUNTIF(AO$21:AO$76,"=8")/56</f>
        <v>0</v>
      </c>
      <c r="Y15" s="71">
        <f>COUNTA(T21:T76)/56</f>
        <v>0.8214285714285714</v>
      </c>
      <c r="Z15" s="71">
        <f>Z14-COUNTIF(Y$21:Y$76,"=8")/56</f>
        <v>0</v>
      </c>
      <c r="AA15" s="69">
        <f t="shared" si="0"/>
        <v>0.42857142857142855</v>
      </c>
      <c r="AB15" s="69">
        <f>COUNTIF(AT21:AT76,"=C")/56</f>
        <v>0.17857142857142858</v>
      </c>
      <c r="AC15" s="70">
        <f>COUNTA(AJ$21:AJ$76)/56</f>
        <v>0.03571428571428571</v>
      </c>
      <c r="AD15" s="59"/>
      <c r="AE15" s="59"/>
      <c r="AF15" s="59"/>
      <c r="AG15" s="59"/>
      <c r="AH15" s="57"/>
      <c r="AI15" s="57"/>
      <c r="AJ15" s="57"/>
      <c r="AP15" s="83">
        <v>9</v>
      </c>
      <c r="AQ15" s="73">
        <f>COUNTIF(AP21:AP76,"=T")/56</f>
        <v>0.42857142857142855</v>
      </c>
      <c r="AR15" s="74">
        <f>AR14-COUNTIF(AS$21:AS$76,"=8")/56</f>
        <v>0</v>
      </c>
    </row>
    <row r="16" spans="1:36" s="4" customFormat="1" ht="12.75">
      <c r="A16" s="29"/>
      <c r="L16" s="56"/>
      <c r="M16" s="57"/>
      <c r="N16" s="57"/>
      <c r="O16" s="57"/>
      <c r="P16" s="56"/>
      <c r="Q16" s="57"/>
      <c r="R16" s="56"/>
      <c r="S16" s="57"/>
      <c r="T16" s="57"/>
      <c r="U16" s="57"/>
      <c r="V16" s="56"/>
      <c r="W16" s="57"/>
      <c r="X16" s="56"/>
      <c r="Y16" s="57"/>
      <c r="Z16" s="57"/>
      <c r="AA16" s="57"/>
      <c r="AB16" s="56"/>
      <c r="AC16" s="57"/>
      <c r="AD16" s="56"/>
      <c r="AE16" s="57"/>
      <c r="AF16" s="57"/>
      <c r="AG16" s="57"/>
      <c r="AH16" s="57"/>
      <c r="AI16" s="57"/>
      <c r="AJ16" s="57"/>
    </row>
    <row r="17" spans="1:36" s="4" customFormat="1" ht="12.75">
      <c r="A17" s="29"/>
      <c r="L17" s="56"/>
      <c r="M17" s="57"/>
      <c r="N17" s="57"/>
      <c r="O17" s="57"/>
      <c r="P17" s="56"/>
      <c r="Q17" s="72" t="s">
        <v>41</v>
      </c>
      <c r="R17" s="56"/>
      <c r="S17" s="57"/>
      <c r="T17" s="57"/>
      <c r="U17" s="57"/>
      <c r="V17" s="56"/>
      <c r="W17" s="57"/>
      <c r="X17" s="56"/>
      <c r="Y17" s="57"/>
      <c r="Z17" s="57"/>
      <c r="AA17" s="57"/>
      <c r="AB17" s="56"/>
      <c r="AC17" s="57"/>
      <c r="AD17" s="56"/>
      <c r="AE17" s="57"/>
      <c r="AF17" s="57"/>
      <c r="AG17" s="57"/>
      <c r="AH17" s="57"/>
      <c r="AI17" s="57"/>
      <c r="AJ17" s="57"/>
    </row>
    <row r="18" spans="1:36" s="4" customFormat="1" ht="13.5" thickBot="1">
      <c r="A18" s="29"/>
      <c r="D18" s="30"/>
      <c r="F18" s="30"/>
      <c r="J18" s="30"/>
      <c r="L18" s="56"/>
      <c r="M18" s="57"/>
      <c r="N18" s="57"/>
      <c r="O18" s="57"/>
      <c r="P18" s="56"/>
      <c r="Q18" s="57"/>
      <c r="R18" s="56"/>
      <c r="S18" s="57"/>
      <c r="T18" s="57"/>
      <c r="U18" s="57"/>
      <c r="V18" s="56"/>
      <c r="W18" s="57"/>
      <c r="X18" s="56"/>
      <c r="Y18" s="57"/>
      <c r="Z18" s="57"/>
      <c r="AA18" s="57"/>
      <c r="AB18" s="56"/>
      <c r="AC18" s="57"/>
      <c r="AD18" s="56"/>
      <c r="AE18" s="57"/>
      <c r="AF18" s="57"/>
      <c r="AG18" s="57"/>
      <c r="AH18" s="57"/>
      <c r="AI18" s="57"/>
      <c r="AJ18" s="57"/>
    </row>
    <row r="19" spans="2:47" ht="12.75">
      <c r="B19" s="84" t="s">
        <v>4</v>
      </c>
      <c r="C19" s="85"/>
      <c r="D19" s="85"/>
      <c r="E19" s="85"/>
      <c r="F19" s="85"/>
      <c r="G19" s="86"/>
      <c r="H19" s="84" t="s">
        <v>5</v>
      </c>
      <c r="I19" s="85"/>
      <c r="J19" s="85"/>
      <c r="K19" s="85"/>
      <c r="L19" s="85"/>
      <c r="M19" s="86"/>
      <c r="N19" s="84" t="s">
        <v>6</v>
      </c>
      <c r="O19" s="85"/>
      <c r="P19" s="85"/>
      <c r="Q19" s="85"/>
      <c r="R19" s="85"/>
      <c r="S19" s="86"/>
      <c r="T19" s="84" t="s">
        <v>7</v>
      </c>
      <c r="U19" s="85"/>
      <c r="V19" s="85"/>
      <c r="W19" s="85"/>
      <c r="X19" s="85"/>
      <c r="Y19" s="86"/>
      <c r="Z19" s="84" t="s">
        <v>8</v>
      </c>
      <c r="AA19" s="85"/>
      <c r="AB19" s="85"/>
      <c r="AC19" s="85"/>
      <c r="AD19" s="85"/>
      <c r="AE19" s="86"/>
      <c r="AF19" s="93" t="s">
        <v>9</v>
      </c>
      <c r="AG19" s="94"/>
      <c r="AH19" s="94"/>
      <c r="AI19" s="94"/>
      <c r="AJ19" s="95"/>
      <c r="AK19" s="3"/>
      <c r="AL19" s="100" t="s">
        <v>6</v>
      </c>
      <c r="AM19" s="101"/>
      <c r="AN19" s="101"/>
      <c r="AO19" s="102"/>
      <c r="AP19" s="100" t="s">
        <v>8</v>
      </c>
      <c r="AQ19" s="101"/>
      <c r="AR19" s="101"/>
      <c r="AS19" s="101"/>
      <c r="AT19" s="101"/>
      <c r="AU19" s="102"/>
    </row>
    <row r="20" spans="1:47" s="5" customFormat="1" ht="13.5" thickBot="1">
      <c r="A20" s="7" t="s">
        <v>0</v>
      </c>
      <c r="B20" s="87" t="s">
        <v>1</v>
      </c>
      <c r="C20" s="88"/>
      <c r="D20" s="89" t="s">
        <v>2</v>
      </c>
      <c r="E20" s="89"/>
      <c r="F20" s="89" t="s">
        <v>3</v>
      </c>
      <c r="G20" s="90"/>
      <c r="H20" s="87" t="s">
        <v>1</v>
      </c>
      <c r="I20" s="88"/>
      <c r="J20" s="89" t="s">
        <v>2</v>
      </c>
      <c r="K20" s="89"/>
      <c r="L20" s="89" t="s">
        <v>3</v>
      </c>
      <c r="M20" s="90"/>
      <c r="N20" s="87" t="s">
        <v>1</v>
      </c>
      <c r="O20" s="88"/>
      <c r="P20" s="89" t="s">
        <v>2</v>
      </c>
      <c r="Q20" s="89"/>
      <c r="R20" s="89" t="s">
        <v>3</v>
      </c>
      <c r="S20" s="90"/>
      <c r="T20" s="87" t="s">
        <v>1</v>
      </c>
      <c r="U20" s="88"/>
      <c r="V20" s="89" t="s">
        <v>2</v>
      </c>
      <c r="W20" s="89"/>
      <c r="X20" s="89" t="s">
        <v>3</v>
      </c>
      <c r="Y20" s="90"/>
      <c r="Z20" s="87" t="s">
        <v>1</v>
      </c>
      <c r="AA20" s="88"/>
      <c r="AB20" s="89" t="s">
        <v>2</v>
      </c>
      <c r="AC20" s="89"/>
      <c r="AD20" s="89" t="s">
        <v>3</v>
      </c>
      <c r="AE20" s="90"/>
      <c r="AF20" s="54">
        <v>1</v>
      </c>
      <c r="AG20" s="6">
        <v>2</v>
      </c>
      <c r="AH20" s="6">
        <v>3</v>
      </c>
      <c r="AI20" s="6">
        <v>5</v>
      </c>
      <c r="AJ20" s="55">
        <v>9</v>
      </c>
      <c r="AL20" s="103" t="s">
        <v>35</v>
      </c>
      <c r="AM20" s="98"/>
      <c r="AN20" s="98" t="s">
        <v>36</v>
      </c>
      <c r="AO20" s="99"/>
      <c r="AP20" s="103" t="s">
        <v>38</v>
      </c>
      <c r="AQ20" s="98"/>
      <c r="AR20" s="98" t="s">
        <v>39</v>
      </c>
      <c r="AS20" s="98"/>
      <c r="AT20" s="98" t="s">
        <v>37</v>
      </c>
      <c r="AU20" s="99"/>
    </row>
    <row r="21" spans="1:47" ht="12.75">
      <c r="A21" s="8">
        <v>57</v>
      </c>
      <c r="B21" s="1" t="s">
        <v>10</v>
      </c>
      <c r="C21" s="11">
        <v>8</v>
      </c>
      <c r="E21" s="11"/>
      <c r="F21" s="17">
        <v>-1</v>
      </c>
      <c r="G21" s="9">
        <v>7</v>
      </c>
      <c r="I21" s="11"/>
      <c r="J21" s="17">
        <v>-1</v>
      </c>
      <c r="K21" s="11">
        <v>1</v>
      </c>
      <c r="M21" s="9"/>
      <c r="N21" s="19"/>
      <c r="O21" s="20"/>
      <c r="P21" s="21"/>
      <c r="Q21" s="20"/>
      <c r="R21" s="17">
        <v>1</v>
      </c>
      <c r="S21" s="9">
        <v>7</v>
      </c>
      <c r="T21" s="1" t="s">
        <v>11</v>
      </c>
      <c r="U21" s="11"/>
      <c r="V21" s="21"/>
      <c r="W21" s="20"/>
      <c r="Y21" s="9"/>
      <c r="Z21" s="1" t="s">
        <v>12</v>
      </c>
      <c r="AA21" s="11">
        <v>5</v>
      </c>
      <c r="AB21" s="21"/>
      <c r="AC21" s="20"/>
      <c r="AD21" s="21"/>
      <c r="AE21" s="26"/>
      <c r="AF21" s="1" t="s">
        <v>13</v>
      </c>
      <c r="AJ21" s="9"/>
      <c r="AL21" s="75">
        <f>IF(R21&gt;0,1,"")</f>
        <v>1</v>
      </c>
      <c r="AM21" s="76">
        <f>IF(AND(R21&gt;0,ISBLANK(S21)=FALSE),S21,"")</f>
        <v>7</v>
      </c>
      <c r="AN21" s="76">
        <f>IF(R21&lt;0,R21,"")</f>
      </c>
      <c r="AO21" s="77">
        <f>IF(AND(R21&lt;0,ISBLANK(S21)=FALSE),S21,"")</f>
      </c>
      <c r="AP21" s="81">
        <f>IF(Z21="T","T","")</f>
      </c>
      <c r="AQ21" s="76">
        <f>IF(AND(AP21="T",AA21&gt;0),AA21,"")</f>
      </c>
      <c r="AR21" s="76" t="str">
        <f>IF(Z21="T/C","T","")</f>
        <v>T</v>
      </c>
      <c r="AS21" s="76">
        <f>IF(AND(AR21="T",AA21&gt;0),AA21-1,"")</f>
        <v>4</v>
      </c>
      <c r="AT21" s="76" t="str">
        <f>IF(OR(Z21="T/C",Z21="C"),"C","")</f>
        <v>C</v>
      </c>
      <c r="AU21" s="77">
        <f>IF(AND(AT21="C",AA21&gt;0),AA21,"")</f>
        <v>5</v>
      </c>
    </row>
    <row r="22" spans="1:47" ht="12.75">
      <c r="A22" s="8">
        <v>58</v>
      </c>
      <c r="B22" s="1" t="s">
        <v>10</v>
      </c>
      <c r="C22" s="12">
        <v>6</v>
      </c>
      <c r="D22" s="17">
        <v>-1</v>
      </c>
      <c r="E22" s="12">
        <v>4</v>
      </c>
      <c r="F22" s="17">
        <v>-1</v>
      </c>
      <c r="G22" s="10">
        <v>3</v>
      </c>
      <c r="H22" s="1" t="s">
        <v>14</v>
      </c>
      <c r="I22" s="12">
        <v>8</v>
      </c>
      <c r="J22" s="17">
        <v>-1</v>
      </c>
      <c r="K22" s="12"/>
      <c r="M22" s="10"/>
      <c r="N22" s="19"/>
      <c r="O22" s="22"/>
      <c r="P22" s="21"/>
      <c r="Q22" s="22"/>
      <c r="R22" s="17">
        <v>1</v>
      </c>
      <c r="S22" s="10">
        <v>1</v>
      </c>
      <c r="T22" s="1" t="s">
        <v>11</v>
      </c>
      <c r="U22" s="12"/>
      <c r="V22" s="21"/>
      <c r="W22" s="22"/>
      <c r="Y22" s="10"/>
      <c r="Z22" s="1" t="s">
        <v>15</v>
      </c>
      <c r="AA22" s="12">
        <v>4</v>
      </c>
      <c r="AB22" s="21"/>
      <c r="AC22" s="22"/>
      <c r="AD22" s="21"/>
      <c r="AE22" s="27"/>
      <c r="AJ22" s="10"/>
      <c r="AL22" s="75">
        <f aca="true" t="shared" si="1" ref="AL22:AL76">IF(R22&gt;0,1,"")</f>
        <v>1</v>
      </c>
      <c r="AM22" s="76">
        <f aca="true" t="shared" si="2" ref="AM22:AM76">IF(AND(R22&gt;0,ISBLANK(S22)=FALSE),S22,"")</f>
        <v>1</v>
      </c>
      <c r="AN22" s="76">
        <f aca="true" t="shared" si="3" ref="AN22:AN76">IF(R22&lt;0,R22,"")</f>
      </c>
      <c r="AO22" s="77">
        <f aca="true" t="shared" si="4" ref="AO22:AO76">IF(AND(R22&lt;0,ISBLANK(S22)=FALSE),S22,"")</f>
      </c>
      <c r="AP22" s="81" t="str">
        <f aca="true" t="shared" si="5" ref="AP22:AP76">IF(Z22="T","T","")</f>
        <v>T</v>
      </c>
      <c r="AQ22" s="76">
        <f aca="true" t="shared" si="6" ref="AQ22:AQ76">IF(AND(AP22="T",AA22&gt;0),AA22,"")</f>
        <v>4</v>
      </c>
      <c r="AR22" s="76">
        <f aca="true" t="shared" si="7" ref="AR22:AR76">IF(Z22="T/C","T","")</f>
      </c>
      <c r="AS22" s="76">
        <f aca="true" t="shared" si="8" ref="AS22:AS76">IF(AND(AR22="T",AA22&gt;0),AA22-1,"")</f>
      </c>
      <c r="AT22" s="76">
        <f aca="true" t="shared" si="9" ref="AT22:AT76">IF(OR(Z22="T/C",Z22="C"),"C","")</f>
      </c>
      <c r="AU22" s="77">
        <f aca="true" t="shared" si="10" ref="AU22:AU76">IF(AND(AT22="C",AA22&gt;0),AA22,"")</f>
      </c>
    </row>
    <row r="23" spans="1:47" ht="12.75">
      <c r="A23" s="8">
        <v>59</v>
      </c>
      <c r="B23" s="1" t="s">
        <v>10</v>
      </c>
      <c r="C23" s="12"/>
      <c r="D23" s="17">
        <v>-1</v>
      </c>
      <c r="E23" s="12"/>
      <c r="G23" s="10"/>
      <c r="H23" s="1" t="s">
        <v>14</v>
      </c>
      <c r="I23" s="12"/>
      <c r="J23" s="17">
        <v>-1</v>
      </c>
      <c r="K23" s="12"/>
      <c r="M23" s="10"/>
      <c r="N23" s="19"/>
      <c r="O23" s="22"/>
      <c r="P23" s="21"/>
      <c r="Q23" s="22"/>
      <c r="R23" s="17">
        <v>-1</v>
      </c>
      <c r="S23" s="10">
        <v>5</v>
      </c>
      <c r="U23" s="12"/>
      <c r="V23" s="21"/>
      <c r="W23" s="22"/>
      <c r="X23" s="17">
        <v>-1</v>
      </c>
      <c r="Y23" s="10">
        <v>8</v>
      </c>
      <c r="AA23" s="12"/>
      <c r="AB23" s="21"/>
      <c r="AC23" s="22"/>
      <c r="AD23" s="21"/>
      <c r="AE23" s="27"/>
      <c r="AJ23" s="10"/>
      <c r="AL23" s="75">
        <f t="shared" si="1"/>
      </c>
      <c r="AM23" s="76">
        <f t="shared" si="2"/>
      </c>
      <c r="AN23" s="76">
        <f t="shared" si="3"/>
        <v>-1</v>
      </c>
      <c r="AO23" s="77">
        <f t="shared" si="4"/>
        <v>5</v>
      </c>
      <c r="AP23" s="81">
        <f t="shared" si="5"/>
      </c>
      <c r="AQ23" s="76">
        <f t="shared" si="6"/>
      </c>
      <c r="AR23" s="76">
        <f t="shared" si="7"/>
      </c>
      <c r="AS23" s="76">
        <f t="shared" si="8"/>
      </c>
      <c r="AT23" s="76">
        <f t="shared" si="9"/>
      </c>
      <c r="AU23" s="77">
        <f t="shared" si="10"/>
      </c>
    </row>
    <row r="24" spans="1:47" ht="12.75">
      <c r="A24" s="8">
        <v>60</v>
      </c>
      <c r="B24" s="1" t="s">
        <v>10</v>
      </c>
      <c r="C24" s="12">
        <v>4</v>
      </c>
      <c r="D24" s="17">
        <v>-1</v>
      </c>
      <c r="E24" s="12">
        <v>1</v>
      </c>
      <c r="F24" s="17">
        <v>-1</v>
      </c>
      <c r="G24" s="10">
        <v>0</v>
      </c>
      <c r="I24" s="12"/>
      <c r="J24" s="17">
        <v>-1</v>
      </c>
      <c r="K24" s="12">
        <v>1</v>
      </c>
      <c r="L24" s="17">
        <v>-1</v>
      </c>
      <c r="M24" s="10">
        <v>1</v>
      </c>
      <c r="N24" s="19"/>
      <c r="O24" s="22"/>
      <c r="P24" s="21"/>
      <c r="Q24" s="22"/>
      <c r="R24" s="17">
        <v>1</v>
      </c>
      <c r="S24" s="10">
        <v>2</v>
      </c>
      <c r="T24" s="1" t="s">
        <v>11</v>
      </c>
      <c r="U24" s="12">
        <v>6</v>
      </c>
      <c r="V24" s="21"/>
      <c r="W24" s="22"/>
      <c r="X24" s="17">
        <v>-1</v>
      </c>
      <c r="Y24" s="10">
        <v>8</v>
      </c>
      <c r="Z24" s="1" t="s">
        <v>15</v>
      </c>
      <c r="AA24" s="12"/>
      <c r="AB24" s="21"/>
      <c r="AC24" s="22"/>
      <c r="AD24" s="21"/>
      <c r="AE24" s="27"/>
      <c r="AJ24" s="10"/>
      <c r="AL24" s="75">
        <f t="shared" si="1"/>
        <v>1</v>
      </c>
      <c r="AM24" s="76">
        <f t="shared" si="2"/>
        <v>2</v>
      </c>
      <c r="AN24" s="76">
        <f t="shared" si="3"/>
      </c>
      <c r="AO24" s="77">
        <f t="shared" si="4"/>
      </c>
      <c r="AP24" s="81" t="str">
        <f t="shared" si="5"/>
        <v>T</v>
      </c>
      <c r="AQ24" s="76">
        <f t="shared" si="6"/>
      </c>
      <c r="AR24" s="76">
        <f t="shared" si="7"/>
      </c>
      <c r="AS24" s="76">
        <f t="shared" si="8"/>
      </c>
      <c r="AT24" s="76">
        <f t="shared" si="9"/>
      </c>
      <c r="AU24" s="77">
        <f t="shared" si="10"/>
      </c>
    </row>
    <row r="25" spans="1:47" ht="12.75">
      <c r="A25" s="8">
        <v>61</v>
      </c>
      <c r="B25" s="1" t="s">
        <v>10</v>
      </c>
      <c r="C25" s="12"/>
      <c r="D25" s="17">
        <v>-1</v>
      </c>
      <c r="E25" s="12"/>
      <c r="F25" s="17">
        <v>-1</v>
      </c>
      <c r="G25" s="10">
        <v>6</v>
      </c>
      <c r="I25" s="12"/>
      <c r="K25" s="12"/>
      <c r="L25" s="17">
        <v>-1</v>
      </c>
      <c r="M25" s="10"/>
      <c r="N25" s="19"/>
      <c r="O25" s="22"/>
      <c r="P25" s="21"/>
      <c r="Q25" s="22"/>
      <c r="S25" s="10"/>
      <c r="T25" s="1" t="s">
        <v>11</v>
      </c>
      <c r="U25" s="12"/>
      <c r="V25" s="21"/>
      <c r="W25" s="22"/>
      <c r="Y25" s="10"/>
      <c r="Z25" s="1" t="s">
        <v>15</v>
      </c>
      <c r="AA25" s="12">
        <v>8</v>
      </c>
      <c r="AB25" s="21"/>
      <c r="AC25" s="22"/>
      <c r="AD25" s="21"/>
      <c r="AE25" s="27"/>
      <c r="AJ25" s="10"/>
      <c r="AL25" s="75">
        <f t="shared" si="1"/>
      </c>
      <c r="AM25" s="76">
        <f t="shared" si="2"/>
      </c>
      <c r="AN25" s="76">
        <f t="shared" si="3"/>
      </c>
      <c r="AO25" s="77">
        <f t="shared" si="4"/>
      </c>
      <c r="AP25" s="81" t="str">
        <f t="shared" si="5"/>
        <v>T</v>
      </c>
      <c r="AQ25" s="76">
        <f t="shared" si="6"/>
        <v>8</v>
      </c>
      <c r="AR25" s="76">
        <f t="shared" si="7"/>
      </c>
      <c r="AS25" s="76">
        <f t="shared" si="8"/>
      </c>
      <c r="AT25" s="76">
        <f t="shared" si="9"/>
      </c>
      <c r="AU25" s="77">
        <f t="shared" si="10"/>
      </c>
    </row>
    <row r="26" spans="1:47" ht="12.75">
      <c r="A26" s="8">
        <v>62</v>
      </c>
      <c r="C26" s="12"/>
      <c r="E26" s="12"/>
      <c r="F26" s="17">
        <v>-1</v>
      </c>
      <c r="G26" s="10">
        <v>8</v>
      </c>
      <c r="H26" s="1" t="s">
        <v>14</v>
      </c>
      <c r="I26" s="12">
        <v>6</v>
      </c>
      <c r="J26" s="17">
        <v>-1</v>
      </c>
      <c r="K26" s="12"/>
      <c r="M26" s="10"/>
      <c r="N26" s="19"/>
      <c r="O26" s="22"/>
      <c r="P26" s="21"/>
      <c r="Q26" s="22"/>
      <c r="R26" s="17">
        <v>1</v>
      </c>
      <c r="S26" s="10"/>
      <c r="T26" s="1" t="s">
        <v>11</v>
      </c>
      <c r="U26" s="12">
        <v>4</v>
      </c>
      <c r="V26" s="21"/>
      <c r="W26" s="22"/>
      <c r="X26" s="17">
        <v>-1</v>
      </c>
      <c r="Y26" s="10">
        <v>6</v>
      </c>
      <c r="AA26" s="12"/>
      <c r="AB26" s="21"/>
      <c r="AC26" s="22"/>
      <c r="AD26" s="21"/>
      <c r="AE26" s="27"/>
      <c r="AF26" s="1" t="s">
        <v>13</v>
      </c>
      <c r="AG26" s="1" t="s">
        <v>13</v>
      </c>
      <c r="AH26" s="1" t="s">
        <v>13</v>
      </c>
      <c r="AI26" s="1" t="s">
        <v>13</v>
      </c>
      <c r="AJ26" s="10" t="s">
        <v>13</v>
      </c>
      <c r="AL26" s="75">
        <f t="shared" si="1"/>
        <v>1</v>
      </c>
      <c r="AM26" s="76">
        <f t="shared" si="2"/>
      </c>
      <c r="AN26" s="76">
        <f t="shared" si="3"/>
      </c>
      <c r="AO26" s="77">
        <f t="shared" si="4"/>
      </c>
      <c r="AP26" s="81">
        <f t="shared" si="5"/>
      </c>
      <c r="AQ26" s="76">
        <f t="shared" si="6"/>
      </c>
      <c r="AR26" s="76">
        <f t="shared" si="7"/>
      </c>
      <c r="AS26" s="76">
        <f t="shared" si="8"/>
      </c>
      <c r="AT26" s="76">
        <f t="shared" si="9"/>
      </c>
      <c r="AU26" s="77">
        <f t="shared" si="10"/>
      </c>
    </row>
    <row r="27" spans="1:47" ht="12.75">
      <c r="A27" s="8">
        <v>63</v>
      </c>
      <c r="B27" s="1" t="s">
        <v>10</v>
      </c>
      <c r="C27" s="12">
        <v>8</v>
      </c>
      <c r="E27" s="12"/>
      <c r="F27" s="17">
        <v>-1</v>
      </c>
      <c r="G27" s="10"/>
      <c r="H27" s="1" t="s">
        <v>14</v>
      </c>
      <c r="I27" s="12">
        <v>1</v>
      </c>
      <c r="J27" s="17">
        <v>-1</v>
      </c>
      <c r="K27" s="12"/>
      <c r="M27" s="10"/>
      <c r="N27" s="19"/>
      <c r="O27" s="22"/>
      <c r="P27" s="21"/>
      <c r="Q27" s="22"/>
      <c r="R27" s="17">
        <v>1</v>
      </c>
      <c r="S27" s="10"/>
      <c r="T27" s="1" t="s">
        <v>11</v>
      </c>
      <c r="U27" s="12">
        <v>1</v>
      </c>
      <c r="V27" s="21"/>
      <c r="W27" s="22"/>
      <c r="X27" s="17">
        <v>-1</v>
      </c>
      <c r="Y27" s="10">
        <v>1</v>
      </c>
      <c r="AA27" s="12"/>
      <c r="AB27" s="21"/>
      <c r="AC27" s="22"/>
      <c r="AD27" s="21"/>
      <c r="AE27" s="27"/>
      <c r="AJ27" s="10"/>
      <c r="AL27" s="75">
        <f t="shared" si="1"/>
        <v>1</v>
      </c>
      <c r="AM27" s="76">
        <f t="shared" si="2"/>
      </c>
      <c r="AN27" s="76">
        <f t="shared" si="3"/>
      </c>
      <c r="AO27" s="77">
        <f t="shared" si="4"/>
      </c>
      <c r="AP27" s="81">
        <f t="shared" si="5"/>
      </c>
      <c r="AQ27" s="76">
        <f t="shared" si="6"/>
      </c>
      <c r="AR27" s="76">
        <f t="shared" si="7"/>
      </c>
      <c r="AS27" s="76">
        <f t="shared" si="8"/>
      </c>
      <c r="AT27" s="76">
        <f t="shared" si="9"/>
      </c>
      <c r="AU27" s="77">
        <f t="shared" si="10"/>
      </c>
    </row>
    <row r="28" spans="1:47" ht="12.75">
      <c r="A28" s="8">
        <v>64</v>
      </c>
      <c r="B28" s="1" t="s">
        <v>10</v>
      </c>
      <c r="C28" s="12">
        <v>2</v>
      </c>
      <c r="E28" s="12"/>
      <c r="G28" s="10"/>
      <c r="I28" s="12"/>
      <c r="J28" s="17">
        <v>-1</v>
      </c>
      <c r="K28" s="12">
        <v>1</v>
      </c>
      <c r="M28" s="10"/>
      <c r="N28" s="19"/>
      <c r="O28" s="22"/>
      <c r="P28" s="21"/>
      <c r="Q28" s="22"/>
      <c r="R28" s="17">
        <v>1</v>
      </c>
      <c r="S28" s="10">
        <v>1</v>
      </c>
      <c r="T28" s="1" t="s">
        <v>11</v>
      </c>
      <c r="U28" s="12">
        <v>2</v>
      </c>
      <c r="V28" s="21"/>
      <c r="W28" s="22"/>
      <c r="X28" s="17">
        <v>-1</v>
      </c>
      <c r="Y28" s="10">
        <v>3</v>
      </c>
      <c r="Z28" s="1" t="s">
        <v>15</v>
      </c>
      <c r="AA28" s="12">
        <v>4</v>
      </c>
      <c r="AB28" s="21"/>
      <c r="AC28" s="22"/>
      <c r="AD28" s="21"/>
      <c r="AE28" s="27"/>
      <c r="AJ28" s="10"/>
      <c r="AL28" s="75">
        <f t="shared" si="1"/>
        <v>1</v>
      </c>
      <c r="AM28" s="76">
        <f t="shared" si="2"/>
        <v>1</v>
      </c>
      <c r="AN28" s="76">
        <f t="shared" si="3"/>
      </c>
      <c r="AO28" s="77">
        <f t="shared" si="4"/>
      </c>
      <c r="AP28" s="81" t="str">
        <f t="shared" si="5"/>
        <v>T</v>
      </c>
      <c r="AQ28" s="76">
        <f t="shared" si="6"/>
        <v>4</v>
      </c>
      <c r="AR28" s="76">
        <f t="shared" si="7"/>
      </c>
      <c r="AS28" s="76">
        <f t="shared" si="8"/>
      </c>
      <c r="AT28" s="76">
        <f t="shared" si="9"/>
      </c>
      <c r="AU28" s="77">
        <f t="shared" si="10"/>
      </c>
    </row>
    <row r="29" spans="1:47" ht="12.75">
      <c r="A29" s="8">
        <v>65</v>
      </c>
      <c r="B29" s="1" t="s">
        <v>10</v>
      </c>
      <c r="C29" s="12">
        <v>6</v>
      </c>
      <c r="D29" s="17">
        <v>-1</v>
      </c>
      <c r="E29" s="12">
        <v>5</v>
      </c>
      <c r="F29" s="17">
        <v>-1</v>
      </c>
      <c r="G29" s="10">
        <v>4</v>
      </c>
      <c r="I29" s="12"/>
      <c r="J29" s="17">
        <v>-1</v>
      </c>
      <c r="K29" s="12"/>
      <c r="M29" s="10"/>
      <c r="N29" s="19"/>
      <c r="O29" s="22"/>
      <c r="P29" s="21"/>
      <c r="Q29" s="22"/>
      <c r="R29" s="17">
        <v>1</v>
      </c>
      <c r="S29" s="10">
        <v>5</v>
      </c>
      <c r="T29" s="1" t="s">
        <v>11</v>
      </c>
      <c r="U29" s="12"/>
      <c r="V29" s="21"/>
      <c r="W29" s="22"/>
      <c r="Y29" s="10"/>
      <c r="Z29" s="1" t="s">
        <v>15</v>
      </c>
      <c r="AA29" s="12">
        <v>1</v>
      </c>
      <c r="AB29" s="21"/>
      <c r="AC29" s="22"/>
      <c r="AD29" s="21"/>
      <c r="AE29" s="27"/>
      <c r="AJ29" s="10"/>
      <c r="AL29" s="75">
        <f t="shared" si="1"/>
        <v>1</v>
      </c>
      <c r="AM29" s="76">
        <f t="shared" si="2"/>
        <v>5</v>
      </c>
      <c r="AN29" s="76">
        <f t="shared" si="3"/>
      </c>
      <c r="AO29" s="77">
        <f t="shared" si="4"/>
      </c>
      <c r="AP29" s="81" t="str">
        <f t="shared" si="5"/>
        <v>T</v>
      </c>
      <c r="AQ29" s="76">
        <f t="shared" si="6"/>
        <v>1</v>
      </c>
      <c r="AR29" s="76">
        <f t="shared" si="7"/>
      </c>
      <c r="AS29" s="76">
        <f t="shared" si="8"/>
      </c>
      <c r="AT29" s="76">
        <f t="shared" si="9"/>
      </c>
      <c r="AU29" s="77">
        <f t="shared" si="10"/>
      </c>
    </row>
    <row r="30" spans="1:47" ht="12.75">
      <c r="A30" s="8">
        <v>66</v>
      </c>
      <c r="B30" s="1" t="s">
        <v>10</v>
      </c>
      <c r="C30" s="12"/>
      <c r="D30" s="17">
        <v>-1</v>
      </c>
      <c r="E30" s="12"/>
      <c r="G30" s="10"/>
      <c r="H30" s="1" t="s">
        <v>14</v>
      </c>
      <c r="I30" s="12"/>
      <c r="J30" s="17">
        <v>-1</v>
      </c>
      <c r="K30" s="12"/>
      <c r="M30" s="10"/>
      <c r="N30" s="19"/>
      <c r="O30" s="22"/>
      <c r="P30" s="21"/>
      <c r="Q30" s="22"/>
      <c r="R30" s="17">
        <v>-1</v>
      </c>
      <c r="S30" s="10">
        <v>6</v>
      </c>
      <c r="U30" s="12"/>
      <c r="V30" s="21"/>
      <c r="W30" s="22"/>
      <c r="X30" s="17">
        <v>-1</v>
      </c>
      <c r="Y30" s="10">
        <v>8</v>
      </c>
      <c r="AA30" s="12"/>
      <c r="AB30" s="21"/>
      <c r="AC30" s="22"/>
      <c r="AD30" s="21"/>
      <c r="AE30" s="27"/>
      <c r="AJ30" s="10"/>
      <c r="AL30" s="75">
        <f t="shared" si="1"/>
      </c>
      <c r="AM30" s="76">
        <f t="shared" si="2"/>
      </c>
      <c r="AN30" s="76">
        <f t="shared" si="3"/>
        <v>-1</v>
      </c>
      <c r="AO30" s="77">
        <f t="shared" si="4"/>
        <v>6</v>
      </c>
      <c r="AP30" s="81">
        <f t="shared" si="5"/>
      </c>
      <c r="AQ30" s="76">
        <f t="shared" si="6"/>
      </c>
      <c r="AR30" s="76">
        <f t="shared" si="7"/>
      </c>
      <c r="AS30" s="76">
        <f t="shared" si="8"/>
      </c>
      <c r="AT30" s="76">
        <f t="shared" si="9"/>
      </c>
      <c r="AU30" s="77">
        <f t="shared" si="10"/>
      </c>
    </row>
    <row r="31" spans="1:47" ht="12.75">
      <c r="A31" s="8">
        <v>67</v>
      </c>
      <c r="B31" s="1" t="s">
        <v>10</v>
      </c>
      <c r="C31" s="12">
        <v>5</v>
      </c>
      <c r="D31" s="17">
        <v>-1</v>
      </c>
      <c r="E31" s="12">
        <v>2</v>
      </c>
      <c r="F31" s="17">
        <v>-1</v>
      </c>
      <c r="G31" s="10">
        <v>1</v>
      </c>
      <c r="I31" s="12"/>
      <c r="J31" s="17">
        <v>-1</v>
      </c>
      <c r="K31" s="12">
        <v>2</v>
      </c>
      <c r="L31" s="17">
        <v>-1</v>
      </c>
      <c r="M31" s="10">
        <v>2</v>
      </c>
      <c r="N31" s="19"/>
      <c r="O31" s="22"/>
      <c r="P31" s="21"/>
      <c r="Q31" s="22"/>
      <c r="R31" s="17">
        <v>1</v>
      </c>
      <c r="S31" s="10">
        <v>3</v>
      </c>
      <c r="T31" s="1" t="s">
        <v>11</v>
      </c>
      <c r="U31" s="12">
        <v>7</v>
      </c>
      <c r="V31" s="21"/>
      <c r="W31" s="22"/>
      <c r="X31" s="17">
        <v>-1</v>
      </c>
      <c r="Y31" s="10">
        <v>8</v>
      </c>
      <c r="Z31" s="1" t="s">
        <v>15</v>
      </c>
      <c r="AA31" s="12"/>
      <c r="AB31" s="21"/>
      <c r="AC31" s="22"/>
      <c r="AD31" s="21"/>
      <c r="AE31" s="27"/>
      <c r="AJ31" s="10"/>
      <c r="AL31" s="75">
        <f t="shared" si="1"/>
        <v>1</v>
      </c>
      <c r="AM31" s="76">
        <f t="shared" si="2"/>
        <v>3</v>
      </c>
      <c r="AN31" s="76">
        <f t="shared" si="3"/>
      </c>
      <c r="AO31" s="77">
        <f t="shared" si="4"/>
      </c>
      <c r="AP31" s="81" t="str">
        <f t="shared" si="5"/>
        <v>T</v>
      </c>
      <c r="AQ31" s="76">
        <f t="shared" si="6"/>
      </c>
      <c r="AR31" s="76">
        <f t="shared" si="7"/>
      </c>
      <c r="AS31" s="76">
        <f t="shared" si="8"/>
      </c>
      <c r="AT31" s="76">
        <f t="shared" si="9"/>
      </c>
      <c r="AU31" s="77">
        <f t="shared" si="10"/>
      </c>
    </row>
    <row r="32" spans="1:47" ht="12.75">
      <c r="A32" s="8">
        <v>68</v>
      </c>
      <c r="B32" s="1" t="s">
        <v>10</v>
      </c>
      <c r="C32" s="12"/>
      <c r="D32" s="17">
        <v>-1</v>
      </c>
      <c r="E32" s="12"/>
      <c r="F32" s="17">
        <v>-1</v>
      </c>
      <c r="G32" s="10">
        <v>7</v>
      </c>
      <c r="I32" s="12"/>
      <c r="K32" s="12"/>
      <c r="L32" s="17">
        <v>-1</v>
      </c>
      <c r="M32" s="10"/>
      <c r="N32" s="19"/>
      <c r="O32" s="22"/>
      <c r="P32" s="21"/>
      <c r="Q32" s="22"/>
      <c r="S32" s="10"/>
      <c r="T32" s="1" t="s">
        <v>11</v>
      </c>
      <c r="U32" s="12">
        <v>1</v>
      </c>
      <c r="V32" s="21"/>
      <c r="W32" s="22"/>
      <c r="X32" s="17">
        <v>-1</v>
      </c>
      <c r="Y32" s="10">
        <v>1</v>
      </c>
      <c r="AA32" s="12"/>
      <c r="AB32" s="21"/>
      <c r="AC32" s="22"/>
      <c r="AD32" s="21"/>
      <c r="AE32" s="27"/>
      <c r="AF32" s="1" t="s">
        <v>13</v>
      </c>
      <c r="AG32" s="1" t="s">
        <v>13</v>
      </c>
      <c r="AH32" s="1" t="s">
        <v>13</v>
      </c>
      <c r="AI32" s="1" t="s">
        <v>13</v>
      </c>
      <c r="AJ32" s="10"/>
      <c r="AL32" s="75">
        <f t="shared" si="1"/>
      </c>
      <c r="AM32" s="76">
        <f t="shared" si="2"/>
      </c>
      <c r="AN32" s="76">
        <f t="shared" si="3"/>
      </c>
      <c r="AO32" s="77">
        <f t="shared" si="4"/>
      </c>
      <c r="AP32" s="81">
        <f t="shared" si="5"/>
      </c>
      <c r="AQ32" s="76">
        <f t="shared" si="6"/>
      </c>
      <c r="AR32" s="76">
        <f t="shared" si="7"/>
      </c>
      <c r="AS32" s="76">
        <f t="shared" si="8"/>
      </c>
      <c r="AT32" s="76">
        <f t="shared" si="9"/>
      </c>
      <c r="AU32" s="77">
        <f t="shared" si="10"/>
      </c>
    </row>
    <row r="33" spans="1:47" ht="12.75">
      <c r="A33" s="8">
        <v>69</v>
      </c>
      <c r="B33" s="1" t="s">
        <v>10</v>
      </c>
      <c r="C33" s="12"/>
      <c r="D33" s="17">
        <v>-1</v>
      </c>
      <c r="E33" s="12"/>
      <c r="F33" s="17">
        <v>-1</v>
      </c>
      <c r="G33" s="10">
        <v>1</v>
      </c>
      <c r="I33" s="12"/>
      <c r="J33" s="17">
        <v>-1</v>
      </c>
      <c r="K33" s="12">
        <v>4</v>
      </c>
      <c r="L33" s="17">
        <v>-1</v>
      </c>
      <c r="M33" s="10">
        <v>5</v>
      </c>
      <c r="N33" s="19"/>
      <c r="O33" s="22"/>
      <c r="P33" s="21"/>
      <c r="Q33" s="22"/>
      <c r="R33" s="17">
        <v>1</v>
      </c>
      <c r="S33" s="10">
        <v>8</v>
      </c>
      <c r="T33" s="1" t="s">
        <v>11</v>
      </c>
      <c r="U33" s="12"/>
      <c r="V33" s="21"/>
      <c r="W33" s="22"/>
      <c r="Y33" s="10"/>
      <c r="Z33" s="1" t="s">
        <v>12</v>
      </c>
      <c r="AA33" s="12">
        <v>6</v>
      </c>
      <c r="AB33" s="21"/>
      <c r="AC33" s="22"/>
      <c r="AD33" s="21"/>
      <c r="AE33" s="27"/>
      <c r="AJ33" s="10"/>
      <c r="AL33" s="75">
        <f t="shared" si="1"/>
        <v>1</v>
      </c>
      <c r="AM33" s="76">
        <f t="shared" si="2"/>
        <v>8</v>
      </c>
      <c r="AN33" s="76">
        <f t="shared" si="3"/>
      </c>
      <c r="AO33" s="77">
        <f t="shared" si="4"/>
      </c>
      <c r="AP33" s="81">
        <f t="shared" si="5"/>
      </c>
      <c r="AQ33" s="76">
        <f t="shared" si="6"/>
      </c>
      <c r="AR33" s="76" t="str">
        <f t="shared" si="7"/>
        <v>T</v>
      </c>
      <c r="AS33" s="76">
        <f t="shared" si="8"/>
        <v>5</v>
      </c>
      <c r="AT33" s="76" t="str">
        <f t="shared" si="9"/>
        <v>C</v>
      </c>
      <c r="AU33" s="77">
        <f t="shared" si="10"/>
        <v>6</v>
      </c>
    </row>
    <row r="34" spans="1:47" ht="12.75">
      <c r="A34" s="8">
        <v>70</v>
      </c>
      <c r="C34" s="12"/>
      <c r="E34" s="12"/>
      <c r="F34" s="17">
        <v>-1</v>
      </c>
      <c r="G34" s="10"/>
      <c r="H34" s="1" t="s">
        <v>14</v>
      </c>
      <c r="I34" s="12">
        <v>2</v>
      </c>
      <c r="J34" s="17">
        <v>-1</v>
      </c>
      <c r="K34" s="12"/>
      <c r="M34" s="10"/>
      <c r="N34" s="19"/>
      <c r="O34" s="22"/>
      <c r="P34" s="21"/>
      <c r="Q34" s="22"/>
      <c r="R34" s="17">
        <v>1</v>
      </c>
      <c r="S34" s="10"/>
      <c r="T34" s="1" t="s">
        <v>11</v>
      </c>
      <c r="U34" s="12">
        <v>2</v>
      </c>
      <c r="V34" s="21"/>
      <c r="W34" s="22"/>
      <c r="X34" s="17">
        <v>-1</v>
      </c>
      <c r="Y34" s="10">
        <v>2</v>
      </c>
      <c r="AA34" s="12"/>
      <c r="AB34" s="21"/>
      <c r="AC34" s="22"/>
      <c r="AD34" s="21"/>
      <c r="AE34" s="27"/>
      <c r="AJ34" s="10"/>
      <c r="AL34" s="75">
        <f t="shared" si="1"/>
        <v>1</v>
      </c>
      <c r="AM34" s="76">
        <f t="shared" si="2"/>
      </c>
      <c r="AN34" s="76">
        <f t="shared" si="3"/>
      </c>
      <c r="AO34" s="77">
        <f t="shared" si="4"/>
      </c>
      <c r="AP34" s="81">
        <f t="shared" si="5"/>
      </c>
      <c r="AQ34" s="76">
        <f t="shared" si="6"/>
      </c>
      <c r="AR34" s="76">
        <f t="shared" si="7"/>
      </c>
      <c r="AS34" s="76">
        <f t="shared" si="8"/>
      </c>
      <c r="AT34" s="76">
        <f t="shared" si="9"/>
      </c>
      <c r="AU34" s="77">
        <f t="shared" si="10"/>
      </c>
    </row>
    <row r="35" spans="1:47" ht="12.75">
      <c r="A35" s="8">
        <v>71</v>
      </c>
      <c r="B35" s="1" t="s">
        <v>10</v>
      </c>
      <c r="C35" s="12">
        <v>4</v>
      </c>
      <c r="E35" s="12"/>
      <c r="G35" s="10"/>
      <c r="H35" s="1" t="s">
        <v>14</v>
      </c>
      <c r="I35" s="12">
        <v>4</v>
      </c>
      <c r="J35" s="17">
        <v>-1</v>
      </c>
      <c r="K35" s="12">
        <v>2</v>
      </c>
      <c r="M35" s="10"/>
      <c r="N35" s="19"/>
      <c r="O35" s="22"/>
      <c r="P35" s="21"/>
      <c r="Q35" s="22"/>
      <c r="R35" s="17">
        <v>1</v>
      </c>
      <c r="S35" s="10">
        <v>2</v>
      </c>
      <c r="T35" s="1" t="s">
        <v>11</v>
      </c>
      <c r="U35" s="12">
        <v>3</v>
      </c>
      <c r="V35" s="21"/>
      <c r="W35" s="22"/>
      <c r="X35" s="17">
        <v>-1</v>
      </c>
      <c r="Y35" s="10">
        <v>4</v>
      </c>
      <c r="Z35" s="1" t="s">
        <v>15</v>
      </c>
      <c r="AA35" s="12">
        <v>5</v>
      </c>
      <c r="AB35" s="21"/>
      <c r="AC35" s="22"/>
      <c r="AD35" s="21"/>
      <c r="AE35" s="27"/>
      <c r="AJ35" s="10"/>
      <c r="AL35" s="75">
        <f t="shared" si="1"/>
        <v>1</v>
      </c>
      <c r="AM35" s="76">
        <f t="shared" si="2"/>
        <v>2</v>
      </c>
      <c r="AN35" s="76">
        <f t="shared" si="3"/>
      </c>
      <c r="AO35" s="77">
        <f t="shared" si="4"/>
      </c>
      <c r="AP35" s="81" t="str">
        <f t="shared" si="5"/>
        <v>T</v>
      </c>
      <c r="AQ35" s="76">
        <f t="shared" si="6"/>
        <v>5</v>
      </c>
      <c r="AR35" s="76">
        <f t="shared" si="7"/>
      </c>
      <c r="AS35" s="76">
        <f t="shared" si="8"/>
      </c>
      <c r="AT35" s="76">
        <f t="shared" si="9"/>
      </c>
      <c r="AU35" s="77">
        <f t="shared" si="10"/>
      </c>
    </row>
    <row r="36" spans="1:47" ht="12.75">
      <c r="A36" s="8">
        <v>72</v>
      </c>
      <c r="B36" s="1" t="s">
        <v>10</v>
      </c>
      <c r="C36" s="12">
        <v>7</v>
      </c>
      <c r="D36" s="17">
        <v>-1</v>
      </c>
      <c r="E36" s="12">
        <v>6</v>
      </c>
      <c r="F36" s="17">
        <v>-1</v>
      </c>
      <c r="G36" s="10">
        <v>5</v>
      </c>
      <c r="I36" s="12"/>
      <c r="J36" s="17">
        <v>-1</v>
      </c>
      <c r="K36" s="12"/>
      <c r="M36" s="10"/>
      <c r="N36" s="19"/>
      <c r="O36" s="22"/>
      <c r="P36" s="21"/>
      <c r="Q36" s="22"/>
      <c r="R36" s="17">
        <v>1</v>
      </c>
      <c r="S36" s="10">
        <v>6</v>
      </c>
      <c r="T36" s="1" t="s">
        <v>11</v>
      </c>
      <c r="U36" s="12"/>
      <c r="V36" s="21"/>
      <c r="W36" s="22"/>
      <c r="Y36" s="10"/>
      <c r="Z36" s="1" t="s">
        <v>15</v>
      </c>
      <c r="AA36" s="12">
        <v>2</v>
      </c>
      <c r="AB36" s="21"/>
      <c r="AC36" s="22"/>
      <c r="AD36" s="21"/>
      <c r="AE36" s="27"/>
      <c r="AJ36" s="10"/>
      <c r="AL36" s="75">
        <f t="shared" si="1"/>
        <v>1</v>
      </c>
      <c r="AM36" s="76">
        <f t="shared" si="2"/>
        <v>6</v>
      </c>
      <c r="AN36" s="76">
        <f t="shared" si="3"/>
      </c>
      <c r="AO36" s="77">
        <f t="shared" si="4"/>
      </c>
      <c r="AP36" s="81" t="str">
        <f t="shared" si="5"/>
        <v>T</v>
      </c>
      <c r="AQ36" s="76">
        <f t="shared" si="6"/>
        <v>2</v>
      </c>
      <c r="AR36" s="76">
        <f t="shared" si="7"/>
      </c>
      <c r="AS36" s="76">
        <f t="shared" si="8"/>
      </c>
      <c r="AT36" s="76">
        <f t="shared" si="9"/>
      </c>
      <c r="AU36" s="77">
        <f t="shared" si="10"/>
      </c>
    </row>
    <row r="37" spans="1:47" ht="12.75">
      <c r="A37" s="8">
        <v>73</v>
      </c>
      <c r="B37" s="1" t="s">
        <v>10</v>
      </c>
      <c r="C37" s="12"/>
      <c r="D37" s="17">
        <v>-1</v>
      </c>
      <c r="E37" s="12"/>
      <c r="G37" s="10"/>
      <c r="H37" s="1" t="s">
        <v>14</v>
      </c>
      <c r="I37" s="12"/>
      <c r="J37" s="17">
        <v>-1</v>
      </c>
      <c r="K37" s="12"/>
      <c r="M37" s="10"/>
      <c r="N37" s="19"/>
      <c r="O37" s="22"/>
      <c r="P37" s="21"/>
      <c r="Q37" s="22"/>
      <c r="R37" s="17">
        <v>-1</v>
      </c>
      <c r="S37" s="10">
        <v>7</v>
      </c>
      <c r="U37" s="12"/>
      <c r="V37" s="21"/>
      <c r="W37" s="22"/>
      <c r="X37" s="17">
        <v>-1</v>
      </c>
      <c r="Y37" s="10">
        <v>8</v>
      </c>
      <c r="AA37" s="12"/>
      <c r="AB37" s="21"/>
      <c r="AC37" s="22"/>
      <c r="AD37" s="21"/>
      <c r="AE37" s="27"/>
      <c r="AJ37" s="10"/>
      <c r="AL37" s="75">
        <f t="shared" si="1"/>
      </c>
      <c r="AM37" s="76">
        <f t="shared" si="2"/>
      </c>
      <c r="AN37" s="76">
        <f t="shared" si="3"/>
        <v>-1</v>
      </c>
      <c r="AO37" s="77">
        <f t="shared" si="4"/>
        <v>7</v>
      </c>
      <c r="AP37" s="81">
        <f t="shared" si="5"/>
      </c>
      <c r="AQ37" s="76">
        <f t="shared" si="6"/>
      </c>
      <c r="AR37" s="76">
        <f t="shared" si="7"/>
      </c>
      <c r="AS37" s="76">
        <f t="shared" si="8"/>
      </c>
      <c r="AT37" s="76">
        <f t="shared" si="9"/>
      </c>
      <c r="AU37" s="77">
        <f t="shared" si="10"/>
      </c>
    </row>
    <row r="38" spans="1:47" ht="12.75">
      <c r="A38" s="8">
        <v>74</v>
      </c>
      <c r="B38" s="1" t="s">
        <v>10</v>
      </c>
      <c r="C38" s="12">
        <v>5</v>
      </c>
      <c r="D38" s="17">
        <v>-1</v>
      </c>
      <c r="E38" s="12">
        <v>3</v>
      </c>
      <c r="F38" s="17">
        <v>-1</v>
      </c>
      <c r="G38" s="10">
        <v>2</v>
      </c>
      <c r="I38" s="12"/>
      <c r="J38" s="17">
        <v>-1</v>
      </c>
      <c r="K38" s="12">
        <v>3</v>
      </c>
      <c r="L38" s="17">
        <v>-1</v>
      </c>
      <c r="M38" s="10">
        <v>3</v>
      </c>
      <c r="N38" s="19"/>
      <c r="O38" s="22"/>
      <c r="P38" s="21"/>
      <c r="Q38" s="22"/>
      <c r="R38" s="17">
        <v>1</v>
      </c>
      <c r="S38" s="10">
        <v>4</v>
      </c>
      <c r="T38" s="1" t="s">
        <v>11</v>
      </c>
      <c r="U38" s="12">
        <v>8</v>
      </c>
      <c r="V38" s="21"/>
      <c r="W38" s="22"/>
      <c r="X38" s="17">
        <v>-1</v>
      </c>
      <c r="Y38" s="10">
        <v>8</v>
      </c>
      <c r="Z38" s="1" t="s">
        <v>15</v>
      </c>
      <c r="AA38" s="12"/>
      <c r="AB38" s="21"/>
      <c r="AC38" s="22"/>
      <c r="AD38" s="21"/>
      <c r="AE38" s="27"/>
      <c r="AF38" s="1" t="s">
        <v>13</v>
      </c>
      <c r="AG38" s="1" t="s">
        <v>13</v>
      </c>
      <c r="AJ38" s="10"/>
      <c r="AL38" s="75">
        <f t="shared" si="1"/>
        <v>1</v>
      </c>
      <c r="AM38" s="76">
        <f t="shared" si="2"/>
        <v>4</v>
      </c>
      <c r="AN38" s="76">
        <f t="shared" si="3"/>
      </c>
      <c r="AO38" s="77">
        <f t="shared" si="4"/>
      </c>
      <c r="AP38" s="81" t="str">
        <f t="shared" si="5"/>
        <v>T</v>
      </c>
      <c r="AQ38" s="76">
        <f t="shared" si="6"/>
      </c>
      <c r="AR38" s="76">
        <f t="shared" si="7"/>
      </c>
      <c r="AS38" s="76">
        <f t="shared" si="8"/>
      </c>
      <c r="AT38" s="76">
        <f t="shared" si="9"/>
      </c>
      <c r="AU38" s="77">
        <f t="shared" si="10"/>
      </c>
    </row>
    <row r="39" spans="1:47" ht="12.75">
      <c r="A39" s="8">
        <v>75</v>
      </c>
      <c r="B39" s="1" t="s">
        <v>10</v>
      </c>
      <c r="C39" s="12">
        <v>1</v>
      </c>
      <c r="D39" s="17">
        <v>-1</v>
      </c>
      <c r="E39" s="12"/>
      <c r="G39" s="10"/>
      <c r="I39" s="12"/>
      <c r="J39" s="17">
        <v>-1</v>
      </c>
      <c r="K39" s="12">
        <v>1</v>
      </c>
      <c r="M39" s="10"/>
      <c r="N39" s="19"/>
      <c r="O39" s="22"/>
      <c r="P39" s="21"/>
      <c r="Q39" s="22"/>
      <c r="R39" s="17">
        <v>1</v>
      </c>
      <c r="S39" s="10"/>
      <c r="T39" s="1" t="s">
        <v>11</v>
      </c>
      <c r="U39" s="12">
        <v>4</v>
      </c>
      <c r="V39" s="21"/>
      <c r="W39" s="22"/>
      <c r="X39" s="17">
        <v>-1</v>
      </c>
      <c r="Y39" s="10">
        <v>5</v>
      </c>
      <c r="Z39" s="1" t="s">
        <v>10</v>
      </c>
      <c r="AA39" s="12"/>
      <c r="AB39" s="21"/>
      <c r="AC39" s="22"/>
      <c r="AD39" s="21"/>
      <c r="AE39" s="27"/>
      <c r="AJ39" s="10"/>
      <c r="AL39" s="75">
        <f t="shared" si="1"/>
        <v>1</v>
      </c>
      <c r="AM39" s="76">
        <f t="shared" si="2"/>
      </c>
      <c r="AN39" s="76">
        <f t="shared" si="3"/>
      </c>
      <c r="AO39" s="77">
        <f t="shared" si="4"/>
      </c>
      <c r="AP39" s="81">
        <f t="shared" si="5"/>
      </c>
      <c r="AQ39" s="76">
        <f t="shared" si="6"/>
      </c>
      <c r="AR39" s="76">
        <f t="shared" si="7"/>
      </c>
      <c r="AS39" s="76">
        <f t="shared" si="8"/>
      </c>
      <c r="AT39" s="76" t="str">
        <f t="shared" si="9"/>
        <v>C</v>
      </c>
      <c r="AU39" s="77">
        <f t="shared" si="10"/>
      </c>
    </row>
    <row r="40" spans="1:47" ht="12.75">
      <c r="A40" s="8">
        <v>76</v>
      </c>
      <c r="B40" s="1" t="s">
        <v>10</v>
      </c>
      <c r="C40" s="12"/>
      <c r="D40" s="17">
        <v>-1</v>
      </c>
      <c r="E40" s="12"/>
      <c r="F40" s="17">
        <v>-1</v>
      </c>
      <c r="G40" s="10">
        <v>2</v>
      </c>
      <c r="I40" s="12"/>
      <c r="J40" s="17">
        <v>-1</v>
      </c>
      <c r="K40" s="12">
        <v>5</v>
      </c>
      <c r="L40" s="17">
        <v>-1</v>
      </c>
      <c r="M40" s="10">
        <v>6</v>
      </c>
      <c r="N40" s="19"/>
      <c r="O40" s="22"/>
      <c r="P40" s="21"/>
      <c r="Q40" s="22"/>
      <c r="S40" s="10"/>
      <c r="T40" s="1" t="s">
        <v>11</v>
      </c>
      <c r="U40" s="12"/>
      <c r="V40" s="21"/>
      <c r="W40" s="22"/>
      <c r="Y40" s="10"/>
      <c r="Z40" s="1" t="s">
        <v>12</v>
      </c>
      <c r="AA40" s="12">
        <v>7</v>
      </c>
      <c r="AB40" s="21"/>
      <c r="AC40" s="22"/>
      <c r="AD40" s="21"/>
      <c r="AE40" s="27"/>
      <c r="AJ40" s="10"/>
      <c r="AL40" s="75">
        <f t="shared" si="1"/>
      </c>
      <c r="AM40" s="76">
        <f t="shared" si="2"/>
      </c>
      <c r="AN40" s="76">
        <f t="shared" si="3"/>
      </c>
      <c r="AO40" s="77">
        <f t="shared" si="4"/>
      </c>
      <c r="AP40" s="81">
        <f t="shared" si="5"/>
      </c>
      <c r="AQ40" s="76">
        <f t="shared" si="6"/>
      </c>
      <c r="AR40" s="76" t="str">
        <f t="shared" si="7"/>
        <v>T</v>
      </c>
      <c r="AS40" s="76">
        <f t="shared" si="8"/>
        <v>6</v>
      </c>
      <c r="AT40" s="76" t="str">
        <f t="shared" si="9"/>
        <v>C</v>
      </c>
      <c r="AU40" s="77">
        <f t="shared" si="10"/>
        <v>7</v>
      </c>
    </row>
    <row r="41" spans="1:47" ht="12.75">
      <c r="A41" s="8">
        <v>77</v>
      </c>
      <c r="C41" s="12"/>
      <c r="E41" s="12"/>
      <c r="F41" s="17">
        <v>-1</v>
      </c>
      <c r="G41" s="10"/>
      <c r="H41" s="1" t="s">
        <v>14</v>
      </c>
      <c r="I41" s="12">
        <v>3</v>
      </c>
      <c r="J41" s="17">
        <v>-1</v>
      </c>
      <c r="K41" s="12"/>
      <c r="M41" s="10"/>
      <c r="N41" s="19"/>
      <c r="O41" s="22"/>
      <c r="P41" s="21"/>
      <c r="Q41" s="22"/>
      <c r="R41" s="17">
        <v>1</v>
      </c>
      <c r="S41" s="10"/>
      <c r="T41" s="1" t="s">
        <v>11</v>
      </c>
      <c r="U41" s="12">
        <v>3</v>
      </c>
      <c r="V41" s="21"/>
      <c r="W41" s="22"/>
      <c r="X41" s="17">
        <v>-1</v>
      </c>
      <c r="Y41" s="10">
        <v>3</v>
      </c>
      <c r="AA41" s="12"/>
      <c r="AB41" s="21"/>
      <c r="AC41" s="22"/>
      <c r="AD41" s="21"/>
      <c r="AE41" s="27"/>
      <c r="AJ41" s="10"/>
      <c r="AL41" s="75">
        <f t="shared" si="1"/>
        <v>1</v>
      </c>
      <c r="AM41" s="76">
        <f t="shared" si="2"/>
      </c>
      <c r="AN41" s="76">
        <f t="shared" si="3"/>
      </c>
      <c r="AO41" s="77">
        <f t="shared" si="4"/>
      </c>
      <c r="AP41" s="81">
        <f t="shared" si="5"/>
      </c>
      <c r="AQ41" s="76">
        <f t="shared" si="6"/>
      </c>
      <c r="AR41" s="76">
        <f t="shared" si="7"/>
      </c>
      <c r="AS41" s="76">
        <f t="shared" si="8"/>
      </c>
      <c r="AT41" s="76">
        <f t="shared" si="9"/>
      </c>
      <c r="AU41" s="77">
        <f t="shared" si="10"/>
      </c>
    </row>
    <row r="42" spans="1:47" ht="12.75">
      <c r="A42" s="8">
        <v>78</v>
      </c>
      <c r="B42" s="1" t="s">
        <v>10</v>
      </c>
      <c r="C42" s="12">
        <v>6</v>
      </c>
      <c r="E42" s="12"/>
      <c r="G42" s="10"/>
      <c r="H42" s="1" t="s">
        <v>14</v>
      </c>
      <c r="I42" s="12">
        <v>6</v>
      </c>
      <c r="J42" s="17">
        <v>-1</v>
      </c>
      <c r="K42" s="12">
        <v>4</v>
      </c>
      <c r="M42" s="10"/>
      <c r="N42" s="19"/>
      <c r="O42" s="22"/>
      <c r="P42" s="21"/>
      <c r="Q42" s="22"/>
      <c r="R42" s="17">
        <v>1</v>
      </c>
      <c r="S42" s="10">
        <v>3</v>
      </c>
      <c r="T42" s="1" t="s">
        <v>11</v>
      </c>
      <c r="U42" s="12">
        <v>4</v>
      </c>
      <c r="V42" s="21"/>
      <c r="W42" s="22"/>
      <c r="X42" s="17">
        <v>-1</v>
      </c>
      <c r="Y42" s="10">
        <v>5</v>
      </c>
      <c r="Z42" s="1" t="s">
        <v>15</v>
      </c>
      <c r="AA42" s="12">
        <v>6</v>
      </c>
      <c r="AB42" s="21"/>
      <c r="AC42" s="22"/>
      <c r="AD42" s="21"/>
      <c r="AE42" s="27"/>
      <c r="AJ42" s="10"/>
      <c r="AL42" s="75">
        <f t="shared" si="1"/>
        <v>1</v>
      </c>
      <c r="AM42" s="76">
        <f t="shared" si="2"/>
        <v>3</v>
      </c>
      <c r="AN42" s="76">
        <f t="shared" si="3"/>
      </c>
      <c r="AO42" s="77">
        <f t="shared" si="4"/>
      </c>
      <c r="AP42" s="81" t="str">
        <f t="shared" si="5"/>
        <v>T</v>
      </c>
      <c r="AQ42" s="76">
        <f t="shared" si="6"/>
        <v>6</v>
      </c>
      <c r="AR42" s="76">
        <f t="shared" si="7"/>
      </c>
      <c r="AS42" s="76">
        <f t="shared" si="8"/>
      </c>
      <c r="AT42" s="76">
        <f t="shared" si="9"/>
      </c>
      <c r="AU42" s="77">
        <f t="shared" si="10"/>
      </c>
    </row>
    <row r="43" spans="1:47" ht="12.75">
      <c r="A43" s="8">
        <v>79</v>
      </c>
      <c r="B43" s="1" t="s">
        <v>10</v>
      </c>
      <c r="C43" s="12">
        <v>7</v>
      </c>
      <c r="E43" s="12"/>
      <c r="F43" s="17">
        <v>-1</v>
      </c>
      <c r="G43" s="10">
        <v>6</v>
      </c>
      <c r="I43" s="12"/>
      <c r="J43" s="17">
        <v>-1</v>
      </c>
      <c r="K43" s="12">
        <v>1</v>
      </c>
      <c r="M43" s="10"/>
      <c r="N43" s="19"/>
      <c r="O43" s="22"/>
      <c r="P43" s="21"/>
      <c r="Q43" s="22"/>
      <c r="R43" s="17">
        <v>1</v>
      </c>
      <c r="S43" s="10">
        <v>2</v>
      </c>
      <c r="T43" s="1" t="s">
        <v>11</v>
      </c>
      <c r="U43" s="12"/>
      <c r="V43" s="21"/>
      <c r="W43" s="22"/>
      <c r="Y43" s="10"/>
      <c r="Z43" s="1" t="s">
        <v>15</v>
      </c>
      <c r="AA43" s="12">
        <v>3</v>
      </c>
      <c r="AB43" s="21"/>
      <c r="AC43" s="22"/>
      <c r="AD43" s="21"/>
      <c r="AE43" s="27"/>
      <c r="AJ43" s="10"/>
      <c r="AL43" s="75">
        <f t="shared" si="1"/>
        <v>1</v>
      </c>
      <c r="AM43" s="76">
        <f t="shared" si="2"/>
        <v>2</v>
      </c>
      <c r="AN43" s="76">
        <f t="shared" si="3"/>
      </c>
      <c r="AO43" s="77">
        <f t="shared" si="4"/>
      </c>
      <c r="AP43" s="81" t="str">
        <f t="shared" si="5"/>
        <v>T</v>
      </c>
      <c r="AQ43" s="76">
        <f t="shared" si="6"/>
        <v>3</v>
      </c>
      <c r="AR43" s="76">
        <f t="shared" si="7"/>
      </c>
      <c r="AS43" s="76">
        <f t="shared" si="8"/>
      </c>
      <c r="AT43" s="76">
        <f t="shared" si="9"/>
      </c>
      <c r="AU43" s="77">
        <f t="shared" si="10"/>
      </c>
    </row>
    <row r="44" spans="1:47" ht="12.75">
      <c r="A44" s="8">
        <v>80</v>
      </c>
      <c r="B44" s="1" t="s">
        <v>10</v>
      </c>
      <c r="C44" s="12"/>
      <c r="D44" s="17">
        <v>-1</v>
      </c>
      <c r="E44" s="12"/>
      <c r="G44" s="10"/>
      <c r="H44" s="1" t="s">
        <v>14</v>
      </c>
      <c r="I44" s="12"/>
      <c r="J44" s="17">
        <v>-1</v>
      </c>
      <c r="K44" s="12"/>
      <c r="M44" s="10"/>
      <c r="N44" s="19"/>
      <c r="O44" s="22"/>
      <c r="P44" s="21"/>
      <c r="Q44" s="22"/>
      <c r="R44" s="17">
        <v>-1</v>
      </c>
      <c r="S44" s="10">
        <v>8</v>
      </c>
      <c r="U44" s="12"/>
      <c r="V44" s="21"/>
      <c r="W44" s="22"/>
      <c r="X44" s="17">
        <v>-1</v>
      </c>
      <c r="Y44" s="10">
        <v>8</v>
      </c>
      <c r="AA44" s="12"/>
      <c r="AB44" s="21"/>
      <c r="AC44" s="22"/>
      <c r="AD44" s="21"/>
      <c r="AE44" s="27"/>
      <c r="AJ44" s="10"/>
      <c r="AL44" s="75">
        <f t="shared" si="1"/>
      </c>
      <c r="AM44" s="76">
        <f t="shared" si="2"/>
      </c>
      <c r="AN44" s="76">
        <f t="shared" si="3"/>
        <v>-1</v>
      </c>
      <c r="AO44" s="77">
        <f t="shared" si="4"/>
        <v>8</v>
      </c>
      <c r="AP44" s="81">
        <f t="shared" si="5"/>
      </c>
      <c r="AQ44" s="76">
        <f t="shared" si="6"/>
      </c>
      <c r="AR44" s="76">
        <f t="shared" si="7"/>
      </c>
      <c r="AS44" s="76">
        <f t="shared" si="8"/>
      </c>
      <c r="AT44" s="76">
        <f t="shared" si="9"/>
      </c>
      <c r="AU44" s="77">
        <f t="shared" si="10"/>
      </c>
    </row>
    <row r="45" spans="1:47" ht="12.75">
      <c r="A45" s="8">
        <v>81</v>
      </c>
      <c r="B45" s="1" t="s">
        <v>10</v>
      </c>
      <c r="C45" s="12"/>
      <c r="D45" s="17">
        <v>-1</v>
      </c>
      <c r="E45" s="12"/>
      <c r="G45" s="10"/>
      <c r="H45" s="1" t="s">
        <v>14</v>
      </c>
      <c r="I45" s="12"/>
      <c r="J45" s="17">
        <v>-1</v>
      </c>
      <c r="K45" s="12"/>
      <c r="M45" s="10"/>
      <c r="N45" s="19"/>
      <c r="O45" s="22"/>
      <c r="P45" s="21"/>
      <c r="Q45" s="22"/>
      <c r="R45" s="17">
        <v>-1</v>
      </c>
      <c r="S45" s="10">
        <v>1</v>
      </c>
      <c r="U45" s="12"/>
      <c r="V45" s="21"/>
      <c r="W45" s="22"/>
      <c r="X45" s="17">
        <v>-1</v>
      </c>
      <c r="Y45" s="10">
        <v>8</v>
      </c>
      <c r="AA45" s="12"/>
      <c r="AB45" s="21"/>
      <c r="AC45" s="22"/>
      <c r="AD45" s="21"/>
      <c r="AE45" s="27"/>
      <c r="AJ45" s="10"/>
      <c r="AL45" s="75">
        <f t="shared" si="1"/>
      </c>
      <c r="AM45" s="76">
        <f t="shared" si="2"/>
      </c>
      <c r="AN45" s="76">
        <f t="shared" si="3"/>
        <v>-1</v>
      </c>
      <c r="AO45" s="77">
        <f t="shared" si="4"/>
        <v>1</v>
      </c>
      <c r="AP45" s="81">
        <f t="shared" si="5"/>
      </c>
      <c r="AQ45" s="76">
        <f t="shared" si="6"/>
      </c>
      <c r="AR45" s="76">
        <f t="shared" si="7"/>
      </c>
      <c r="AS45" s="76">
        <f t="shared" si="8"/>
      </c>
      <c r="AT45" s="76">
        <f t="shared" si="9"/>
      </c>
      <c r="AU45" s="77">
        <f t="shared" si="10"/>
      </c>
    </row>
    <row r="46" spans="1:47" ht="12.75">
      <c r="A46" s="8">
        <v>82</v>
      </c>
      <c r="B46" s="1" t="s">
        <v>10</v>
      </c>
      <c r="C46" s="12">
        <v>2</v>
      </c>
      <c r="D46" s="17">
        <v>-1</v>
      </c>
      <c r="E46" s="12"/>
      <c r="G46" s="10"/>
      <c r="I46" s="12"/>
      <c r="J46" s="17">
        <v>-1</v>
      </c>
      <c r="K46" s="12"/>
      <c r="M46" s="10"/>
      <c r="N46" s="19"/>
      <c r="O46" s="22"/>
      <c r="P46" s="21"/>
      <c r="Q46" s="22"/>
      <c r="R46" s="17">
        <v>1</v>
      </c>
      <c r="S46" s="10"/>
      <c r="T46" s="1" t="s">
        <v>11</v>
      </c>
      <c r="U46" s="12">
        <v>5</v>
      </c>
      <c r="V46" s="21"/>
      <c r="W46" s="22"/>
      <c r="X46" s="17">
        <v>-1</v>
      </c>
      <c r="Y46" s="10">
        <v>7</v>
      </c>
      <c r="Z46" s="1" t="s">
        <v>15</v>
      </c>
      <c r="AA46" s="12"/>
      <c r="AB46" s="21"/>
      <c r="AC46" s="22"/>
      <c r="AD46" s="21"/>
      <c r="AE46" s="27"/>
      <c r="AJ46" s="10"/>
      <c r="AL46" s="75">
        <f t="shared" si="1"/>
        <v>1</v>
      </c>
      <c r="AM46" s="76">
        <f t="shared" si="2"/>
      </c>
      <c r="AN46" s="76">
        <f t="shared" si="3"/>
      </c>
      <c r="AO46" s="77">
        <f t="shared" si="4"/>
      </c>
      <c r="AP46" s="81" t="str">
        <f t="shared" si="5"/>
        <v>T</v>
      </c>
      <c r="AQ46" s="76">
        <f t="shared" si="6"/>
      </c>
      <c r="AR46" s="76">
        <f t="shared" si="7"/>
      </c>
      <c r="AS46" s="76">
        <f t="shared" si="8"/>
      </c>
      <c r="AT46" s="76">
        <f t="shared" si="9"/>
      </c>
      <c r="AU46" s="77">
        <f t="shared" si="10"/>
      </c>
    </row>
    <row r="47" spans="1:47" ht="12.75">
      <c r="A47" s="8">
        <v>83</v>
      </c>
      <c r="B47" s="1" t="s">
        <v>10</v>
      </c>
      <c r="C47" s="12"/>
      <c r="D47" s="17">
        <v>-1</v>
      </c>
      <c r="E47" s="12"/>
      <c r="F47" s="17">
        <v>-1</v>
      </c>
      <c r="G47" s="10">
        <v>4</v>
      </c>
      <c r="I47" s="12"/>
      <c r="J47" s="17">
        <v>-1</v>
      </c>
      <c r="K47" s="12">
        <v>7</v>
      </c>
      <c r="L47" s="17">
        <v>-1</v>
      </c>
      <c r="M47" s="10">
        <v>8</v>
      </c>
      <c r="N47" s="19"/>
      <c r="O47" s="22"/>
      <c r="P47" s="21"/>
      <c r="Q47" s="22"/>
      <c r="S47" s="10"/>
      <c r="T47" s="1" t="s">
        <v>11</v>
      </c>
      <c r="U47" s="12"/>
      <c r="V47" s="21"/>
      <c r="W47" s="22"/>
      <c r="Y47" s="10"/>
      <c r="Z47" s="1" t="s">
        <v>12</v>
      </c>
      <c r="AA47" s="12">
        <v>8</v>
      </c>
      <c r="AB47" s="21"/>
      <c r="AC47" s="22"/>
      <c r="AD47" s="21"/>
      <c r="AE47" s="27"/>
      <c r="AJ47" s="10"/>
      <c r="AL47" s="75">
        <f t="shared" si="1"/>
      </c>
      <c r="AM47" s="76">
        <f t="shared" si="2"/>
      </c>
      <c r="AN47" s="76">
        <f t="shared" si="3"/>
      </c>
      <c r="AO47" s="77">
        <f t="shared" si="4"/>
      </c>
      <c r="AP47" s="81">
        <f t="shared" si="5"/>
      </c>
      <c r="AQ47" s="76">
        <f t="shared" si="6"/>
      </c>
      <c r="AR47" s="76" t="str">
        <f t="shared" si="7"/>
        <v>T</v>
      </c>
      <c r="AS47" s="76">
        <f t="shared" si="8"/>
        <v>7</v>
      </c>
      <c r="AT47" s="76" t="str">
        <f t="shared" si="9"/>
        <v>C</v>
      </c>
      <c r="AU47" s="77">
        <f t="shared" si="10"/>
        <v>8</v>
      </c>
    </row>
    <row r="48" spans="1:47" ht="12.75">
      <c r="A48" s="8">
        <v>84</v>
      </c>
      <c r="C48" s="12"/>
      <c r="E48" s="12"/>
      <c r="F48" s="17">
        <v>-1</v>
      </c>
      <c r="G48" s="10"/>
      <c r="H48" s="1" t="s">
        <v>14</v>
      </c>
      <c r="I48" s="12">
        <v>4</v>
      </c>
      <c r="J48" s="17">
        <v>-1</v>
      </c>
      <c r="K48" s="12"/>
      <c r="M48" s="10"/>
      <c r="N48" s="19"/>
      <c r="O48" s="22"/>
      <c r="P48" s="21"/>
      <c r="Q48" s="22"/>
      <c r="R48" s="17">
        <v>1</v>
      </c>
      <c r="S48" s="10"/>
      <c r="T48" s="1" t="s">
        <v>11</v>
      </c>
      <c r="U48" s="12">
        <v>3</v>
      </c>
      <c r="V48" s="21"/>
      <c r="W48" s="22"/>
      <c r="X48" s="17">
        <v>-1</v>
      </c>
      <c r="Y48" s="10">
        <v>4</v>
      </c>
      <c r="AA48" s="12"/>
      <c r="AB48" s="21"/>
      <c r="AC48" s="22"/>
      <c r="AD48" s="21"/>
      <c r="AE48" s="27"/>
      <c r="AJ48" s="10"/>
      <c r="AL48" s="75">
        <f t="shared" si="1"/>
        <v>1</v>
      </c>
      <c r="AM48" s="76">
        <f t="shared" si="2"/>
      </c>
      <c r="AN48" s="76">
        <f t="shared" si="3"/>
      </c>
      <c r="AO48" s="77">
        <f t="shared" si="4"/>
      </c>
      <c r="AP48" s="81">
        <f t="shared" si="5"/>
      </c>
      <c r="AQ48" s="76">
        <f t="shared" si="6"/>
      </c>
      <c r="AR48" s="76">
        <f t="shared" si="7"/>
      </c>
      <c r="AS48" s="76">
        <f t="shared" si="8"/>
      </c>
      <c r="AT48" s="76">
        <f t="shared" si="9"/>
      </c>
      <c r="AU48" s="77">
        <f t="shared" si="10"/>
      </c>
    </row>
    <row r="49" spans="1:47" ht="12.75">
      <c r="A49" s="8">
        <v>85</v>
      </c>
      <c r="B49" s="1" t="s">
        <v>10</v>
      </c>
      <c r="C49" s="12">
        <v>8</v>
      </c>
      <c r="E49" s="12"/>
      <c r="F49" s="17">
        <v>-1</v>
      </c>
      <c r="G49" s="10">
        <v>7</v>
      </c>
      <c r="I49" s="12"/>
      <c r="J49" s="17">
        <v>-1</v>
      </c>
      <c r="K49" s="12">
        <v>1</v>
      </c>
      <c r="M49" s="10"/>
      <c r="N49" s="19"/>
      <c r="O49" s="22"/>
      <c r="P49" s="21"/>
      <c r="Q49" s="22"/>
      <c r="R49" s="17">
        <v>1</v>
      </c>
      <c r="S49" s="10">
        <v>7</v>
      </c>
      <c r="T49" s="1" t="s">
        <v>11</v>
      </c>
      <c r="U49" s="12"/>
      <c r="V49" s="21"/>
      <c r="W49" s="22"/>
      <c r="Y49" s="10"/>
      <c r="Z49" s="1" t="s">
        <v>12</v>
      </c>
      <c r="AA49" s="12">
        <v>5</v>
      </c>
      <c r="AB49" s="21"/>
      <c r="AC49" s="22"/>
      <c r="AD49" s="21"/>
      <c r="AE49" s="27"/>
      <c r="AF49" s="1" t="s">
        <v>13</v>
      </c>
      <c r="AJ49" s="10"/>
      <c r="AL49" s="75">
        <f t="shared" si="1"/>
        <v>1</v>
      </c>
      <c r="AM49" s="76">
        <f t="shared" si="2"/>
        <v>7</v>
      </c>
      <c r="AN49" s="76">
        <f t="shared" si="3"/>
      </c>
      <c r="AO49" s="77">
        <f t="shared" si="4"/>
      </c>
      <c r="AP49" s="81">
        <f t="shared" si="5"/>
      </c>
      <c r="AQ49" s="76">
        <f t="shared" si="6"/>
      </c>
      <c r="AR49" s="76" t="str">
        <f t="shared" si="7"/>
        <v>T</v>
      </c>
      <c r="AS49" s="76">
        <f t="shared" si="8"/>
        <v>4</v>
      </c>
      <c r="AT49" s="76" t="str">
        <f t="shared" si="9"/>
        <v>C</v>
      </c>
      <c r="AU49" s="77">
        <f t="shared" si="10"/>
        <v>5</v>
      </c>
    </row>
    <row r="50" spans="1:47" ht="12.75">
      <c r="A50" s="8">
        <v>86</v>
      </c>
      <c r="B50" s="1" t="s">
        <v>10</v>
      </c>
      <c r="C50" s="12">
        <v>6</v>
      </c>
      <c r="D50" s="17">
        <v>-1</v>
      </c>
      <c r="E50" s="12">
        <v>4</v>
      </c>
      <c r="F50" s="17">
        <v>-1</v>
      </c>
      <c r="G50" s="10">
        <v>3</v>
      </c>
      <c r="H50" s="1" t="s">
        <v>14</v>
      </c>
      <c r="I50" s="12">
        <v>8</v>
      </c>
      <c r="J50" s="17">
        <v>-1</v>
      </c>
      <c r="K50" s="12"/>
      <c r="M50" s="10"/>
      <c r="N50" s="19"/>
      <c r="O50" s="22"/>
      <c r="P50" s="21"/>
      <c r="Q50" s="22"/>
      <c r="R50" s="17">
        <v>1</v>
      </c>
      <c r="S50" s="10">
        <v>1</v>
      </c>
      <c r="T50" s="1" t="s">
        <v>11</v>
      </c>
      <c r="U50" s="12"/>
      <c r="V50" s="21"/>
      <c r="W50" s="22"/>
      <c r="Y50" s="10"/>
      <c r="Z50" s="1" t="s">
        <v>15</v>
      </c>
      <c r="AA50" s="12">
        <v>4</v>
      </c>
      <c r="AB50" s="21"/>
      <c r="AC50" s="22"/>
      <c r="AD50" s="21"/>
      <c r="AE50" s="27"/>
      <c r="AJ50" s="10"/>
      <c r="AL50" s="75">
        <f t="shared" si="1"/>
        <v>1</v>
      </c>
      <c r="AM50" s="76">
        <f t="shared" si="2"/>
        <v>1</v>
      </c>
      <c r="AN50" s="76">
        <f t="shared" si="3"/>
      </c>
      <c r="AO50" s="77">
        <f t="shared" si="4"/>
      </c>
      <c r="AP50" s="81" t="str">
        <f t="shared" si="5"/>
        <v>T</v>
      </c>
      <c r="AQ50" s="76">
        <f t="shared" si="6"/>
        <v>4</v>
      </c>
      <c r="AR50" s="76">
        <f t="shared" si="7"/>
      </c>
      <c r="AS50" s="76">
        <f t="shared" si="8"/>
      </c>
      <c r="AT50" s="76">
        <f t="shared" si="9"/>
      </c>
      <c r="AU50" s="77">
        <f t="shared" si="10"/>
      </c>
    </row>
    <row r="51" spans="1:47" ht="12.75">
      <c r="A51" s="8">
        <v>87</v>
      </c>
      <c r="B51" s="1" t="s">
        <v>10</v>
      </c>
      <c r="C51" s="12"/>
      <c r="D51" s="17">
        <v>-1</v>
      </c>
      <c r="E51" s="12"/>
      <c r="G51" s="10"/>
      <c r="H51" s="1" t="s">
        <v>14</v>
      </c>
      <c r="I51" s="12"/>
      <c r="J51" s="17">
        <v>-1</v>
      </c>
      <c r="K51" s="12"/>
      <c r="M51" s="10"/>
      <c r="N51" s="19"/>
      <c r="O51" s="22"/>
      <c r="P51" s="21"/>
      <c r="Q51" s="22"/>
      <c r="R51" s="17">
        <v>-1</v>
      </c>
      <c r="S51" s="10">
        <v>5</v>
      </c>
      <c r="U51" s="12"/>
      <c r="V51" s="21"/>
      <c r="W51" s="22"/>
      <c r="X51" s="17">
        <v>-1</v>
      </c>
      <c r="Y51" s="10">
        <v>8</v>
      </c>
      <c r="AA51" s="12"/>
      <c r="AB51" s="21"/>
      <c r="AC51" s="22"/>
      <c r="AD51" s="21"/>
      <c r="AE51" s="27"/>
      <c r="AJ51" s="10"/>
      <c r="AL51" s="75">
        <f t="shared" si="1"/>
      </c>
      <c r="AM51" s="76">
        <f t="shared" si="2"/>
      </c>
      <c r="AN51" s="76">
        <f t="shared" si="3"/>
        <v>-1</v>
      </c>
      <c r="AO51" s="77">
        <f t="shared" si="4"/>
        <v>5</v>
      </c>
      <c r="AP51" s="81">
        <f t="shared" si="5"/>
      </c>
      <c r="AQ51" s="76">
        <f t="shared" si="6"/>
      </c>
      <c r="AR51" s="76">
        <f t="shared" si="7"/>
      </c>
      <c r="AS51" s="76">
        <f t="shared" si="8"/>
      </c>
      <c r="AT51" s="76">
        <f t="shared" si="9"/>
      </c>
      <c r="AU51" s="77">
        <f t="shared" si="10"/>
      </c>
    </row>
    <row r="52" spans="1:47" ht="12.75">
      <c r="A52" s="8">
        <v>88</v>
      </c>
      <c r="B52" s="1" t="s">
        <v>10</v>
      </c>
      <c r="C52" s="12">
        <v>4</v>
      </c>
      <c r="D52" s="17">
        <v>-1</v>
      </c>
      <c r="E52" s="12">
        <v>1</v>
      </c>
      <c r="F52" s="17">
        <v>-1</v>
      </c>
      <c r="G52" s="10">
        <v>0</v>
      </c>
      <c r="I52" s="12"/>
      <c r="J52" s="17">
        <v>-1</v>
      </c>
      <c r="K52" s="12">
        <v>1</v>
      </c>
      <c r="L52" s="17">
        <v>-1</v>
      </c>
      <c r="M52" s="10">
        <v>1</v>
      </c>
      <c r="N52" s="19"/>
      <c r="O52" s="22"/>
      <c r="P52" s="21"/>
      <c r="Q52" s="22"/>
      <c r="R52" s="17">
        <v>1</v>
      </c>
      <c r="S52" s="10">
        <v>2</v>
      </c>
      <c r="T52" s="1" t="s">
        <v>11</v>
      </c>
      <c r="U52" s="12">
        <v>6</v>
      </c>
      <c r="V52" s="21"/>
      <c r="W52" s="22"/>
      <c r="X52" s="17">
        <v>-1</v>
      </c>
      <c r="Y52" s="10">
        <v>8</v>
      </c>
      <c r="Z52" s="1" t="s">
        <v>15</v>
      </c>
      <c r="AA52" s="12"/>
      <c r="AB52" s="21"/>
      <c r="AC52" s="22"/>
      <c r="AD52" s="21"/>
      <c r="AE52" s="27"/>
      <c r="AJ52" s="10"/>
      <c r="AL52" s="75">
        <f t="shared" si="1"/>
        <v>1</v>
      </c>
      <c r="AM52" s="76">
        <f t="shared" si="2"/>
        <v>2</v>
      </c>
      <c r="AN52" s="76">
        <f t="shared" si="3"/>
      </c>
      <c r="AO52" s="77">
        <f t="shared" si="4"/>
      </c>
      <c r="AP52" s="81" t="str">
        <f t="shared" si="5"/>
        <v>T</v>
      </c>
      <c r="AQ52" s="76">
        <f t="shared" si="6"/>
      </c>
      <c r="AR52" s="76">
        <f t="shared" si="7"/>
      </c>
      <c r="AS52" s="76">
        <f t="shared" si="8"/>
      </c>
      <c r="AT52" s="76">
        <f t="shared" si="9"/>
      </c>
      <c r="AU52" s="77">
        <f t="shared" si="10"/>
      </c>
    </row>
    <row r="53" spans="1:47" ht="12.75">
      <c r="A53" s="8">
        <v>89</v>
      </c>
      <c r="B53" s="1" t="s">
        <v>10</v>
      </c>
      <c r="C53" s="12"/>
      <c r="D53" s="17">
        <v>-1</v>
      </c>
      <c r="E53" s="12"/>
      <c r="F53" s="17">
        <v>-1</v>
      </c>
      <c r="G53" s="10">
        <v>6</v>
      </c>
      <c r="I53" s="12"/>
      <c r="K53" s="12"/>
      <c r="L53" s="17">
        <v>-1</v>
      </c>
      <c r="M53" s="10"/>
      <c r="N53" s="19"/>
      <c r="O53" s="22"/>
      <c r="P53" s="21"/>
      <c r="Q53" s="22"/>
      <c r="S53" s="10"/>
      <c r="T53" s="1" t="s">
        <v>11</v>
      </c>
      <c r="U53" s="12"/>
      <c r="V53" s="21"/>
      <c r="W53" s="22"/>
      <c r="Y53" s="10"/>
      <c r="Z53" s="1" t="s">
        <v>15</v>
      </c>
      <c r="AA53" s="12">
        <v>8</v>
      </c>
      <c r="AB53" s="21"/>
      <c r="AC53" s="22"/>
      <c r="AD53" s="21"/>
      <c r="AE53" s="27"/>
      <c r="AJ53" s="10"/>
      <c r="AL53" s="75">
        <f t="shared" si="1"/>
      </c>
      <c r="AM53" s="76">
        <f t="shared" si="2"/>
      </c>
      <c r="AN53" s="76">
        <f t="shared" si="3"/>
      </c>
      <c r="AO53" s="77">
        <f t="shared" si="4"/>
      </c>
      <c r="AP53" s="81" t="str">
        <f t="shared" si="5"/>
        <v>T</v>
      </c>
      <c r="AQ53" s="76">
        <f t="shared" si="6"/>
        <v>8</v>
      </c>
      <c r="AR53" s="76">
        <f t="shared" si="7"/>
      </c>
      <c r="AS53" s="76">
        <f t="shared" si="8"/>
      </c>
      <c r="AT53" s="76">
        <f t="shared" si="9"/>
      </c>
      <c r="AU53" s="77">
        <f t="shared" si="10"/>
      </c>
    </row>
    <row r="54" spans="1:47" ht="12.75">
      <c r="A54" s="8">
        <v>90</v>
      </c>
      <c r="C54" s="12"/>
      <c r="E54" s="12"/>
      <c r="F54" s="17">
        <v>-1</v>
      </c>
      <c r="G54" s="10">
        <v>8</v>
      </c>
      <c r="H54" s="1" t="s">
        <v>14</v>
      </c>
      <c r="I54" s="12">
        <v>6</v>
      </c>
      <c r="J54" s="17">
        <v>-1</v>
      </c>
      <c r="K54" s="12"/>
      <c r="M54" s="10"/>
      <c r="N54" s="19"/>
      <c r="O54" s="22"/>
      <c r="P54" s="21"/>
      <c r="Q54" s="22"/>
      <c r="R54" s="17">
        <v>1</v>
      </c>
      <c r="S54" s="10"/>
      <c r="T54" s="1" t="s">
        <v>11</v>
      </c>
      <c r="U54" s="12">
        <v>4</v>
      </c>
      <c r="V54" s="21"/>
      <c r="W54" s="22"/>
      <c r="X54" s="17">
        <v>-1</v>
      </c>
      <c r="Y54" s="10">
        <v>6</v>
      </c>
      <c r="AA54" s="12"/>
      <c r="AB54" s="21"/>
      <c r="AC54" s="22"/>
      <c r="AD54" s="21"/>
      <c r="AE54" s="27"/>
      <c r="AF54" s="1" t="s">
        <v>13</v>
      </c>
      <c r="AG54" s="1" t="s">
        <v>13</v>
      </c>
      <c r="AH54" s="1" t="s">
        <v>13</v>
      </c>
      <c r="AI54" s="1" t="s">
        <v>13</v>
      </c>
      <c r="AJ54" s="10" t="s">
        <v>13</v>
      </c>
      <c r="AL54" s="75">
        <f t="shared" si="1"/>
        <v>1</v>
      </c>
      <c r="AM54" s="76">
        <f t="shared" si="2"/>
      </c>
      <c r="AN54" s="76">
        <f t="shared" si="3"/>
      </c>
      <c r="AO54" s="77">
        <f t="shared" si="4"/>
      </c>
      <c r="AP54" s="81">
        <f t="shared" si="5"/>
      </c>
      <c r="AQ54" s="76">
        <f t="shared" si="6"/>
      </c>
      <c r="AR54" s="76">
        <f t="shared" si="7"/>
      </c>
      <c r="AS54" s="76">
        <f t="shared" si="8"/>
      </c>
      <c r="AT54" s="76">
        <f t="shared" si="9"/>
      </c>
      <c r="AU54" s="77">
        <f t="shared" si="10"/>
      </c>
    </row>
    <row r="55" spans="1:47" ht="12.75">
      <c r="A55" s="8">
        <v>91</v>
      </c>
      <c r="B55" s="1" t="s">
        <v>10</v>
      </c>
      <c r="C55" s="12">
        <v>8</v>
      </c>
      <c r="E55" s="12"/>
      <c r="F55" s="17">
        <v>-1</v>
      </c>
      <c r="G55" s="10"/>
      <c r="H55" s="1" t="s">
        <v>14</v>
      </c>
      <c r="I55" s="12">
        <v>1</v>
      </c>
      <c r="J55" s="17">
        <v>-1</v>
      </c>
      <c r="K55" s="12"/>
      <c r="M55" s="10"/>
      <c r="N55" s="19"/>
      <c r="O55" s="22"/>
      <c r="P55" s="21"/>
      <c r="Q55" s="22"/>
      <c r="R55" s="17">
        <v>1</v>
      </c>
      <c r="S55" s="10"/>
      <c r="T55" s="1" t="s">
        <v>11</v>
      </c>
      <c r="U55" s="12">
        <v>1</v>
      </c>
      <c r="V55" s="21"/>
      <c r="W55" s="22"/>
      <c r="X55" s="17">
        <v>-1</v>
      </c>
      <c r="Y55" s="10">
        <v>1</v>
      </c>
      <c r="AA55" s="12"/>
      <c r="AB55" s="21"/>
      <c r="AC55" s="22"/>
      <c r="AD55" s="21"/>
      <c r="AE55" s="27"/>
      <c r="AJ55" s="10"/>
      <c r="AL55" s="75">
        <f t="shared" si="1"/>
        <v>1</v>
      </c>
      <c r="AM55" s="76">
        <f t="shared" si="2"/>
      </c>
      <c r="AN55" s="76">
        <f t="shared" si="3"/>
      </c>
      <c r="AO55" s="77">
        <f t="shared" si="4"/>
      </c>
      <c r="AP55" s="81">
        <f t="shared" si="5"/>
      </c>
      <c r="AQ55" s="76">
        <f t="shared" si="6"/>
      </c>
      <c r="AR55" s="76">
        <f t="shared" si="7"/>
      </c>
      <c r="AS55" s="76">
        <f t="shared" si="8"/>
      </c>
      <c r="AT55" s="76">
        <f t="shared" si="9"/>
      </c>
      <c r="AU55" s="77">
        <f t="shared" si="10"/>
      </c>
    </row>
    <row r="56" spans="1:47" ht="12.75">
      <c r="A56" s="8">
        <v>92</v>
      </c>
      <c r="B56" s="1" t="s">
        <v>10</v>
      </c>
      <c r="C56" s="12">
        <v>2</v>
      </c>
      <c r="E56" s="12"/>
      <c r="G56" s="10"/>
      <c r="I56" s="12"/>
      <c r="J56" s="17">
        <v>-1</v>
      </c>
      <c r="K56" s="12">
        <v>1</v>
      </c>
      <c r="M56" s="10"/>
      <c r="N56" s="19"/>
      <c r="O56" s="22"/>
      <c r="P56" s="21"/>
      <c r="Q56" s="22"/>
      <c r="R56" s="17">
        <v>1</v>
      </c>
      <c r="S56" s="10">
        <v>1</v>
      </c>
      <c r="T56" s="1" t="s">
        <v>11</v>
      </c>
      <c r="U56" s="12">
        <v>2</v>
      </c>
      <c r="V56" s="21"/>
      <c r="W56" s="22"/>
      <c r="X56" s="17">
        <v>-1</v>
      </c>
      <c r="Y56" s="10">
        <v>3</v>
      </c>
      <c r="Z56" s="1" t="s">
        <v>15</v>
      </c>
      <c r="AA56" s="12">
        <v>4</v>
      </c>
      <c r="AB56" s="21"/>
      <c r="AC56" s="22"/>
      <c r="AD56" s="21"/>
      <c r="AE56" s="27"/>
      <c r="AJ56" s="10"/>
      <c r="AL56" s="75">
        <f t="shared" si="1"/>
        <v>1</v>
      </c>
      <c r="AM56" s="76">
        <f t="shared" si="2"/>
        <v>1</v>
      </c>
      <c r="AN56" s="76">
        <f t="shared" si="3"/>
      </c>
      <c r="AO56" s="77">
        <f t="shared" si="4"/>
      </c>
      <c r="AP56" s="81" t="str">
        <f t="shared" si="5"/>
        <v>T</v>
      </c>
      <c r="AQ56" s="76">
        <f t="shared" si="6"/>
        <v>4</v>
      </c>
      <c r="AR56" s="76">
        <f t="shared" si="7"/>
      </c>
      <c r="AS56" s="76">
        <f t="shared" si="8"/>
      </c>
      <c r="AT56" s="76">
        <f t="shared" si="9"/>
      </c>
      <c r="AU56" s="77">
        <f t="shared" si="10"/>
      </c>
    </row>
    <row r="57" spans="1:47" ht="12.75">
      <c r="A57" s="8">
        <v>93</v>
      </c>
      <c r="B57" s="1" t="s">
        <v>10</v>
      </c>
      <c r="C57" s="12">
        <v>6</v>
      </c>
      <c r="D57" s="17">
        <v>-1</v>
      </c>
      <c r="E57" s="12">
        <v>5</v>
      </c>
      <c r="F57" s="17">
        <v>-1</v>
      </c>
      <c r="G57" s="10">
        <v>4</v>
      </c>
      <c r="I57" s="12"/>
      <c r="J57" s="17">
        <v>-1</v>
      </c>
      <c r="K57" s="12"/>
      <c r="M57" s="10"/>
      <c r="N57" s="19"/>
      <c r="O57" s="22"/>
      <c r="P57" s="21"/>
      <c r="Q57" s="22"/>
      <c r="R57" s="17">
        <v>1</v>
      </c>
      <c r="S57" s="10">
        <v>5</v>
      </c>
      <c r="T57" s="1" t="s">
        <v>11</v>
      </c>
      <c r="U57" s="12"/>
      <c r="V57" s="21"/>
      <c r="W57" s="22"/>
      <c r="Y57" s="10"/>
      <c r="Z57" s="1" t="s">
        <v>15</v>
      </c>
      <c r="AA57" s="12">
        <v>1</v>
      </c>
      <c r="AB57" s="21"/>
      <c r="AC57" s="22"/>
      <c r="AD57" s="21"/>
      <c r="AE57" s="27"/>
      <c r="AJ57" s="10"/>
      <c r="AL57" s="75">
        <f t="shared" si="1"/>
        <v>1</v>
      </c>
      <c r="AM57" s="76">
        <f t="shared" si="2"/>
        <v>5</v>
      </c>
      <c r="AN57" s="76">
        <f t="shared" si="3"/>
      </c>
      <c r="AO57" s="77">
        <f t="shared" si="4"/>
      </c>
      <c r="AP57" s="81" t="str">
        <f t="shared" si="5"/>
        <v>T</v>
      </c>
      <c r="AQ57" s="76">
        <f t="shared" si="6"/>
        <v>1</v>
      </c>
      <c r="AR57" s="76">
        <f t="shared" si="7"/>
      </c>
      <c r="AS57" s="76">
        <f t="shared" si="8"/>
      </c>
      <c r="AT57" s="76">
        <f t="shared" si="9"/>
      </c>
      <c r="AU57" s="77">
        <f t="shared" si="10"/>
      </c>
    </row>
    <row r="58" spans="1:47" ht="12.75">
      <c r="A58" s="8">
        <v>94</v>
      </c>
      <c r="B58" s="1" t="s">
        <v>10</v>
      </c>
      <c r="C58" s="12"/>
      <c r="D58" s="17">
        <v>-1</v>
      </c>
      <c r="E58" s="12"/>
      <c r="G58" s="10"/>
      <c r="H58" s="1" t="s">
        <v>14</v>
      </c>
      <c r="I58" s="12"/>
      <c r="J58" s="17">
        <v>-1</v>
      </c>
      <c r="K58" s="12"/>
      <c r="M58" s="10"/>
      <c r="N58" s="19"/>
      <c r="O58" s="22"/>
      <c r="P58" s="21"/>
      <c r="Q58" s="22"/>
      <c r="R58" s="17">
        <v>-1</v>
      </c>
      <c r="S58" s="10">
        <v>6</v>
      </c>
      <c r="U58" s="12"/>
      <c r="V58" s="21"/>
      <c r="W58" s="22"/>
      <c r="X58" s="17">
        <v>-1</v>
      </c>
      <c r="Y58" s="10">
        <v>8</v>
      </c>
      <c r="AA58" s="12"/>
      <c r="AB58" s="21"/>
      <c r="AC58" s="22"/>
      <c r="AD58" s="21"/>
      <c r="AE58" s="27"/>
      <c r="AJ58" s="10"/>
      <c r="AL58" s="75">
        <f t="shared" si="1"/>
      </c>
      <c r="AM58" s="76">
        <f t="shared" si="2"/>
      </c>
      <c r="AN58" s="76">
        <f t="shared" si="3"/>
        <v>-1</v>
      </c>
      <c r="AO58" s="77">
        <f t="shared" si="4"/>
        <v>6</v>
      </c>
      <c r="AP58" s="81">
        <f t="shared" si="5"/>
      </c>
      <c r="AQ58" s="76">
        <f t="shared" si="6"/>
      </c>
      <c r="AR58" s="76">
        <f t="shared" si="7"/>
      </c>
      <c r="AS58" s="76">
        <f t="shared" si="8"/>
      </c>
      <c r="AT58" s="76">
        <f t="shared" si="9"/>
      </c>
      <c r="AU58" s="77">
        <f t="shared" si="10"/>
      </c>
    </row>
    <row r="59" spans="1:47" ht="12.75">
      <c r="A59" s="8">
        <v>95</v>
      </c>
      <c r="B59" s="1" t="s">
        <v>10</v>
      </c>
      <c r="C59" s="12">
        <v>5</v>
      </c>
      <c r="D59" s="17">
        <v>-1</v>
      </c>
      <c r="E59" s="12">
        <v>2</v>
      </c>
      <c r="F59" s="17">
        <v>-1</v>
      </c>
      <c r="G59" s="10">
        <v>1</v>
      </c>
      <c r="I59" s="12"/>
      <c r="J59" s="17">
        <v>-1</v>
      </c>
      <c r="K59" s="12">
        <v>2</v>
      </c>
      <c r="L59" s="17">
        <v>-1</v>
      </c>
      <c r="M59" s="10">
        <v>2</v>
      </c>
      <c r="N59" s="19"/>
      <c r="O59" s="22"/>
      <c r="P59" s="21"/>
      <c r="Q59" s="22"/>
      <c r="R59" s="17">
        <v>1</v>
      </c>
      <c r="S59" s="10">
        <v>3</v>
      </c>
      <c r="T59" s="1" t="s">
        <v>11</v>
      </c>
      <c r="U59" s="12">
        <v>7</v>
      </c>
      <c r="V59" s="21"/>
      <c r="W59" s="22"/>
      <c r="X59" s="17">
        <v>-1</v>
      </c>
      <c r="Y59" s="10">
        <v>8</v>
      </c>
      <c r="Z59" s="1" t="s">
        <v>15</v>
      </c>
      <c r="AA59" s="12"/>
      <c r="AB59" s="21"/>
      <c r="AC59" s="22"/>
      <c r="AD59" s="21"/>
      <c r="AE59" s="27"/>
      <c r="AJ59" s="10"/>
      <c r="AL59" s="75">
        <f t="shared" si="1"/>
        <v>1</v>
      </c>
      <c r="AM59" s="76">
        <f t="shared" si="2"/>
        <v>3</v>
      </c>
      <c r="AN59" s="76">
        <f t="shared" si="3"/>
      </c>
      <c r="AO59" s="77">
        <f t="shared" si="4"/>
      </c>
      <c r="AP59" s="81" t="str">
        <f t="shared" si="5"/>
        <v>T</v>
      </c>
      <c r="AQ59" s="76">
        <f t="shared" si="6"/>
      </c>
      <c r="AR59" s="76">
        <f t="shared" si="7"/>
      </c>
      <c r="AS59" s="76">
        <f t="shared" si="8"/>
      </c>
      <c r="AT59" s="76">
        <f t="shared" si="9"/>
      </c>
      <c r="AU59" s="77">
        <f t="shared" si="10"/>
      </c>
    </row>
    <row r="60" spans="1:47" ht="12.75">
      <c r="A60" s="8">
        <v>96</v>
      </c>
      <c r="B60" s="1" t="s">
        <v>10</v>
      </c>
      <c r="C60" s="12"/>
      <c r="D60" s="17">
        <v>-1</v>
      </c>
      <c r="E60" s="12"/>
      <c r="F60" s="17">
        <v>-1</v>
      </c>
      <c r="G60" s="10">
        <v>7</v>
      </c>
      <c r="I60" s="12"/>
      <c r="K60" s="12"/>
      <c r="L60" s="17">
        <v>-1</v>
      </c>
      <c r="M60" s="10"/>
      <c r="N60" s="19"/>
      <c r="O60" s="22"/>
      <c r="P60" s="21"/>
      <c r="Q60" s="22"/>
      <c r="S60" s="10"/>
      <c r="T60" s="1" t="s">
        <v>11</v>
      </c>
      <c r="U60" s="12">
        <v>1</v>
      </c>
      <c r="V60" s="21"/>
      <c r="W60" s="22"/>
      <c r="X60" s="17">
        <v>-1</v>
      </c>
      <c r="Y60" s="10">
        <v>1</v>
      </c>
      <c r="AA60" s="12"/>
      <c r="AB60" s="21"/>
      <c r="AC60" s="22"/>
      <c r="AD60" s="21"/>
      <c r="AE60" s="27"/>
      <c r="AF60" s="1" t="s">
        <v>13</v>
      </c>
      <c r="AG60" s="1" t="s">
        <v>13</v>
      </c>
      <c r="AH60" s="1" t="s">
        <v>13</v>
      </c>
      <c r="AI60" s="1" t="s">
        <v>13</v>
      </c>
      <c r="AJ60" s="10"/>
      <c r="AL60" s="75">
        <f t="shared" si="1"/>
      </c>
      <c r="AM60" s="76">
        <f t="shared" si="2"/>
      </c>
      <c r="AN60" s="76">
        <f t="shared" si="3"/>
      </c>
      <c r="AO60" s="77">
        <f t="shared" si="4"/>
      </c>
      <c r="AP60" s="81">
        <f t="shared" si="5"/>
      </c>
      <c r="AQ60" s="76">
        <f t="shared" si="6"/>
      </c>
      <c r="AR60" s="76">
        <f t="shared" si="7"/>
      </c>
      <c r="AS60" s="76">
        <f t="shared" si="8"/>
      </c>
      <c r="AT60" s="76">
        <f t="shared" si="9"/>
      </c>
      <c r="AU60" s="77">
        <f t="shared" si="10"/>
      </c>
    </row>
    <row r="61" spans="1:47" ht="12.75">
      <c r="A61" s="8">
        <v>97</v>
      </c>
      <c r="B61" s="1" t="s">
        <v>10</v>
      </c>
      <c r="C61" s="12"/>
      <c r="D61" s="17">
        <v>-1</v>
      </c>
      <c r="E61" s="12"/>
      <c r="F61" s="17">
        <v>-1</v>
      </c>
      <c r="G61" s="10">
        <v>1</v>
      </c>
      <c r="I61" s="12"/>
      <c r="J61" s="17">
        <v>-1</v>
      </c>
      <c r="K61" s="12">
        <v>4</v>
      </c>
      <c r="L61" s="17">
        <v>-1</v>
      </c>
      <c r="M61" s="10">
        <v>5</v>
      </c>
      <c r="N61" s="19"/>
      <c r="O61" s="22"/>
      <c r="P61" s="21"/>
      <c r="Q61" s="22"/>
      <c r="R61" s="17">
        <v>1</v>
      </c>
      <c r="S61" s="10">
        <v>8</v>
      </c>
      <c r="T61" s="1" t="s">
        <v>11</v>
      </c>
      <c r="U61" s="12"/>
      <c r="V61" s="21"/>
      <c r="W61" s="22"/>
      <c r="Y61" s="10"/>
      <c r="Z61" s="1" t="s">
        <v>12</v>
      </c>
      <c r="AA61" s="12">
        <v>6</v>
      </c>
      <c r="AB61" s="21"/>
      <c r="AC61" s="22"/>
      <c r="AD61" s="21"/>
      <c r="AE61" s="27"/>
      <c r="AJ61" s="10"/>
      <c r="AL61" s="75">
        <f t="shared" si="1"/>
        <v>1</v>
      </c>
      <c r="AM61" s="76">
        <f t="shared" si="2"/>
        <v>8</v>
      </c>
      <c r="AN61" s="76">
        <f t="shared" si="3"/>
      </c>
      <c r="AO61" s="77">
        <f t="shared" si="4"/>
      </c>
      <c r="AP61" s="81">
        <f t="shared" si="5"/>
      </c>
      <c r="AQ61" s="76">
        <f t="shared" si="6"/>
      </c>
      <c r="AR61" s="76" t="str">
        <f t="shared" si="7"/>
        <v>T</v>
      </c>
      <c r="AS61" s="76">
        <f t="shared" si="8"/>
        <v>5</v>
      </c>
      <c r="AT61" s="76" t="str">
        <f t="shared" si="9"/>
        <v>C</v>
      </c>
      <c r="AU61" s="77">
        <f t="shared" si="10"/>
        <v>6</v>
      </c>
    </row>
    <row r="62" spans="1:47" ht="12.75">
      <c r="A62" s="8">
        <v>98</v>
      </c>
      <c r="C62" s="12"/>
      <c r="E62" s="12"/>
      <c r="F62" s="17">
        <v>-1</v>
      </c>
      <c r="G62" s="10"/>
      <c r="H62" s="1" t="s">
        <v>14</v>
      </c>
      <c r="I62" s="12">
        <v>2</v>
      </c>
      <c r="J62" s="17">
        <v>-1</v>
      </c>
      <c r="K62" s="12"/>
      <c r="M62" s="10"/>
      <c r="N62" s="19"/>
      <c r="O62" s="22"/>
      <c r="P62" s="21"/>
      <c r="Q62" s="22"/>
      <c r="R62" s="17">
        <v>1</v>
      </c>
      <c r="S62" s="10"/>
      <c r="T62" s="1" t="s">
        <v>11</v>
      </c>
      <c r="U62" s="12">
        <v>2</v>
      </c>
      <c r="V62" s="21"/>
      <c r="W62" s="22"/>
      <c r="X62" s="17">
        <v>-1</v>
      </c>
      <c r="Y62" s="10">
        <v>2</v>
      </c>
      <c r="AA62" s="12"/>
      <c r="AB62" s="21"/>
      <c r="AC62" s="22"/>
      <c r="AD62" s="21"/>
      <c r="AE62" s="27"/>
      <c r="AJ62" s="10"/>
      <c r="AL62" s="75">
        <f t="shared" si="1"/>
        <v>1</v>
      </c>
      <c r="AM62" s="76">
        <f t="shared" si="2"/>
      </c>
      <c r="AN62" s="76">
        <f t="shared" si="3"/>
      </c>
      <c r="AO62" s="77">
        <f t="shared" si="4"/>
      </c>
      <c r="AP62" s="81">
        <f t="shared" si="5"/>
      </c>
      <c r="AQ62" s="76">
        <f t="shared" si="6"/>
      </c>
      <c r="AR62" s="76">
        <f t="shared" si="7"/>
      </c>
      <c r="AS62" s="76">
        <f t="shared" si="8"/>
      </c>
      <c r="AT62" s="76">
        <f t="shared" si="9"/>
      </c>
      <c r="AU62" s="77">
        <f t="shared" si="10"/>
      </c>
    </row>
    <row r="63" spans="1:47" ht="12.75">
      <c r="A63" s="8">
        <v>99</v>
      </c>
      <c r="B63" s="1" t="s">
        <v>10</v>
      </c>
      <c r="C63" s="12">
        <v>4</v>
      </c>
      <c r="E63" s="12"/>
      <c r="G63" s="10"/>
      <c r="H63" s="1" t="s">
        <v>14</v>
      </c>
      <c r="I63" s="12">
        <v>4</v>
      </c>
      <c r="J63" s="17">
        <v>-1</v>
      </c>
      <c r="K63" s="12">
        <v>2</v>
      </c>
      <c r="M63" s="10"/>
      <c r="N63" s="19"/>
      <c r="O63" s="22"/>
      <c r="P63" s="21"/>
      <c r="Q63" s="22"/>
      <c r="R63" s="17">
        <v>1</v>
      </c>
      <c r="S63" s="10">
        <v>2</v>
      </c>
      <c r="T63" s="1" t="s">
        <v>11</v>
      </c>
      <c r="U63" s="12">
        <v>3</v>
      </c>
      <c r="V63" s="21"/>
      <c r="W63" s="22"/>
      <c r="X63" s="17">
        <v>-1</v>
      </c>
      <c r="Y63" s="10">
        <v>4</v>
      </c>
      <c r="Z63" s="1" t="s">
        <v>15</v>
      </c>
      <c r="AA63" s="12">
        <v>5</v>
      </c>
      <c r="AB63" s="21"/>
      <c r="AC63" s="22"/>
      <c r="AD63" s="21"/>
      <c r="AE63" s="27"/>
      <c r="AJ63" s="10"/>
      <c r="AL63" s="75">
        <f t="shared" si="1"/>
        <v>1</v>
      </c>
      <c r="AM63" s="76">
        <f t="shared" si="2"/>
        <v>2</v>
      </c>
      <c r="AN63" s="76">
        <f t="shared" si="3"/>
      </c>
      <c r="AO63" s="77">
        <f t="shared" si="4"/>
      </c>
      <c r="AP63" s="81" t="str">
        <f t="shared" si="5"/>
        <v>T</v>
      </c>
      <c r="AQ63" s="76">
        <f t="shared" si="6"/>
        <v>5</v>
      </c>
      <c r="AR63" s="76">
        <f t="shared" si="7"/>
      </c>
      <c r="AS63" s="76">
        <f t="shared" si="8"/>
      </c>
      <c r="AT63" s="76">
        <f t="shared" si="9"/>
      </c>
      <c r="AU63" s="77">
        <f t="shared" si="10"/>
      </c>
    </row>
    <row r="64" spans="1:47" ht="12.75">
      <c r="A64" s="8">
        <v>100</v>
      </c>
      <c r="B64" s="1" t="s">
        <v>10</v>
      </c>
      <c r="C64" s="12">
        <v>7</v>
      </c>
      <c r="D64" s="17">
        <v>-1</v>
      </c>
      <c r="E64" s="12">
        <v>6</v>
      </c>
      <c r="F64" s="17">
        <v>-1</v>
      </c>
      <c r="G64" s="10">
        <v>5</v>
      </c>
      <c r="I64" s="12"/>
      <c r="J64" s="17">
        <v>-1</v>
      </c>
      <c r="K64" s="12"/>
      <c r="M64" s="10"/>
      <c r="N64" s="19"/>
      <c r="O64" s="22"/>
      <c r="P64" s="21"/>
      <c r="Q64" s="22"/>
      <c r="R64" s="17">
        <v>1</v>
      </c>
      <c r="S64" s="10">
        <v>6</v>
      </c>
      <c r="T64" s="1" t="s">
        <v>11</v>
      </c>
      <c r="U64" s="12"/>
      <c r="V64" s="21"/>
      <c r="W64" s="22"/>
      <c r="Y64" s="10"/>
      <c r="Z64" s="1" t="s">
        <v>15</v>
      </c>
      <c r="AA64" s="12">
        <v>2</v>
      </c>
      <c r="AB64" s="21"/>
      <c r="AC64" s="22"/>
      <c r="AD64" s="21"/>
      <c r="AE64" s="27"/>
      <c r="AJ64" s="10"/>
      <c r="AL64" s="75">
        <f t="shared" si="1"/>
        <v>1</v>
      </c>
      <c r="AM64" s="76">
        <f t="shared" si="2"/>
        <v>6</v>
      </c>
      <c r="AN64" s="76">
        <f t="shared" si="3"/>
      </c>
      <c r="AO64" s="77">
        <f t="shared" si="4"/>
      </c>
      <c r="AP64" s="81" t="str">
        <f t="shared" si="5"/>
        <v>T</v>
      </c>
      <c r="AQ64" s="76">
        <f t="shared" si="6"/>
        <v>2</v>
      </c>
      <c r="AR64" s="76">
        <f t="shared" si="7"/>
      </c>
      <c r="AS64" s="76">
        <f t="shared" si="8"/>
      </c>
      <c r="AT64" s="76">
        <f t="shared" si="9"/>
      </c>
      <c r="AU64" s="77">
        <f t="shared" si="10"/>
      </c>
    </row>
    <row r="65" spans="1:47" ht="12.75">
      <c r="A65" s="8">
        <v>101</v>
      </c>
      <c r="B65" s="1" t="s">
        <v>10</v>
      </c>
      <c r="C65" s="12"/>
      <c r="D65" s="17">
        <v>-1</v>
      </c>
      <c r="E65" s="12"/>
      <c r="G65" s="10"/>
      <c r="H65" s="1" t="s">
        <v>14</v>
      </c>
      <c r="I65" s="12"/>
      <c r="J65" s="17">
        <v>-1</v>
      </c>
      <c r="K65" s="12"/>
      <c r="M65" s="10"/>
      <c r="N65" s="19"/>
      <c r="O65" s="22"/>
      <c r="P65" s="21"/>
      <c r="Q65" s="22"/>
      <c r="R65" s="17">
        <v>-1</v>
      </c>
      <c r="S65" s="10">
        <v>7</v>
      </c>
      <c r="U65" s="12"/>
      <c r="V65" s="21"/>
      <c r="W65" s="22"/>
      <c r="X65" s="17">
        <v>-1</v>
      </c>
      <c r="Y65" s="10">
        <v>8</v>
      </c>
      <c r="AA65" s="12"/>
      <c r="AB65" s="21"/>
      <c r="AC65" s="22"/>
      <c r="AD65" s="21"/>
      <c r="AE65" s="27"/>
      <c r="AJ65" s="10"/>
      <c r="AL65" s="75">
        <f t="shared" si="1"/>
      </c>
      <c r="AM65" s="76">
        <f t="shared" si="2"/>
      </c>
      <c r="AN65" s="76">
        <f t="shared" si="3"/>
        <v>-1</v>
      </c>
      <c r="AO65" s="77">
        <f t="shared" si="4"/>
        <v>7</v>
      </c>
      <c r="AP65" s="81">
        <f t="shared" si="5"/>
      </c>
      <c r="AQ65" s="76">
        <f t="shared" si="6"/>
      </c>
      <c r="AR65" s="76">
        <f t="shared" si="7"/>
      </c>
      <c r="AS65" s="76">
        <f t="shared" si="8"/>
      </c>
      <c r="AT65" s="76">
        <f t="shared" si="9"/>
      </c>
      <c r="AU65" s="77">
        <f t="shared" si="10"/>
      </c>
    </row>
    <row r="66" spans="1:47" ht="12.75">
      <c r="A66" s="8">
        <v>102</v>
      </c>
      <c r="B66" s="1" t="s">
        <v>10</v>
      </c>
      <c r="C66" s="12">
        <v>5</v>
      </c>
      <c r="D66" s="17">
        <v>-1</v>
      </c>
      <c r="E66" s="12">
        <v>3</v>
      </c>
      <c r="F66" s="17">
        <v>-1</v>
      </c>
      <c r="G66" s="10">
        <v>2</v>
      </c>
      <c r="I66" s="12"/>
      <c r="J66" s="17">
        <v>-1</v>
      </c>
      <c r="K66" s="12">
        <v>3</v>
      </c>
      <c r="L66" s="17">
        <v>-1</v>
      </c>
      <c r="M66" s="10">
        <v>3</v>
      </c>
      <c r="N66" s="19"/>
      <c r="O66" s="22"/>
      <c r="P66" s="21"/>
      <c r="Q66" s="22"/>
      <c r="R66" s="17">
        <v>1</v>
      </c>
      <c r="S66" s="10">
        <v>4</v>
      </c>
      <c r="T66" s="1" t="s">
        <v>11</v>
      </c>
      <c r="U66" s="12">
        <v>8</v>
      </c>
      <c r="V66" s="21"/>
      <c r="W66" s="22"/>
      <c r="X66" s="17">
        <v>-1</v>
      </c>
      <c r="Y66" s="10">
        <v>8</v>
      </c>
      <c r="Z66" s="1" t="s">
        <v>15</v>
      </c>
      <c r="AA66" s="12"/>
      <c r="AB66" s="21"/>
      <c r="AC66" s="22"/>
      <c r="AD66" s="21"/>
      <c r="AE66" s="27"/>
      <c r="AF66" s="1" t="s">
        <v>13</v>
      </c>
      <c r="AG66" s="1" t="s">
        <v>13</v>
      </c>
      <c r="AJ66" s="10"/>
      <c r="AL66" s="75">
        <f t="shared" si="1"/>
        <v>1</v>
      </c>
      <c r="AM66" s="76">
        <f t="shared" si="2"/>
        <v>4</v>
      </c>
      <c r="AN66" s="76">
        <f t="shared" si="3"/>
      </c>
      <c r="AO66" s="77">
        <f t="shared" si="4"/>
      </c>
      <c r="AP66" s="81" t="str">
        <f t="shared" si="5"/>
        <v>T</v>
      </c>
      <c r="AQ66" s="76">
        <f t="shared" si="6"/>
      </c>
      <c r="AR66" s="76">
        <f t="shared" si="7"/>
      </c>
      <c r="AS66" s="76">
        <f t="shared" si="8"/>
      </c>
      <c r="AT66" s="76">
        <f t="shared" si="9"/>
      </c>
      <c r="AU66" s="77">
        <f t="shared" si="10"/>
      </c>
    </row>
    <row r="67" spans="1:47" ht="12.75">
      <c r="A67" s="8">
        <v>103</v>
      </c>
      <c r="B67" s="1" t="s">
        <v>10</v>
      </c>
      <c r="C67" s="12">
        <v>1</v>
      </c>
      <c r="D67" s="17">
        <v>-1</v>
      </c>
      <c r="E67" s="12"/>
      <c r="G67" s="10"/>
      <c r="I67" s="12"/>
      <c r="J67" s="17">
        <v>-1</v>
      </c>
      <c r="K67" s="12">
        <v>1</v>
      </c>
      <c r="M67" s="10"/>
      <c r="N67" s="19"/>
      <c r="O67" s="22"/>
      <c r="P67" s="21"/>
      <c r="Q67" s="22"/>
      <c r="R67" s="17">
        <v>1</v>
      </c>
      <c r="S67" s="10"/>
      <c r="T67" s="1" t="s">
        <v>11</v>
      </c>
      <c r="U67" s="12">
        <v>4</v>
      </c>
      <c r="V67" s="21"/>
      <c r="W67" s="22"/>
      <c r="X67" s="17">
        <v>-1</v>
      </c>
      <c r="Y67" s="10">
        <v>5</v>
      </c>
      <c r="Z67" s="1" t="s">
        <v>10</v>
      </c>
      <c r="AA67" s="12"/>
      <c r="AB67" s="21"/>
      <c r="AC67" s="22"/>
      <c r="AD67" s="21"/>
      <c r="AE67" s="27"/>
      <c r="AJ67" s="10"/>
      <c r="AL67" s="75">
        <f t="shared" si="1"/>
        <v>1</v>
      </c>
      <c r="AM67" s="76">
        <f t="shared" si="2"/>
      </c>
      <c r="AN67" s="76">
        <f t="shared" si="3"/>
      </c>
      <c r="AO67" s="77">
        <f t="shared" si="4"/>
      </c>
      <c r="AP67" s="81">
        <f t="shared" si="5"/>
      </c>
      <c r="AQ67" s="76">
        <f t="shared" si="6"/>
      </c>
      <c r="AR67" s="76">
        <f t="shared" si="7"/>
      </c>
      <c r="AS67" s="76">
        <f t="shared" si="8"/>
      </c>
      <c r="AT67" s="76" t="str">
        <f t="shared" si="9"/>
        <v>C</v>
      </c>
      <c r="AU67" s="77">
        <f t="shared" si="10"/>
      </c>
    </row>
    <row r="68" spans="1:47" ht="12.75">
      <c r="A68" s="8">
        <v>104</v>
      </c>
      <c r="B68" s="1" t="s">
        <v>10</v>
      </c>
      <c r="C68" s="12"/>
      <c r="D68" s="17">
        <v>-1</v>
      </c>
      <c r="E68" s="12"/>
      <c r="F68" s="17">
        <v>-1</v>
      </c>
      <c r="G68" s="10">
        <v>2</v>
      </c>
      <c r="I68" s="12"/>
      <c r="J68" s="17">
        <v>-1</v>
      </c>
      <c r="K68" s="12">
        <v>5</v>
      </c>
      <c r="L68" s="17">
        <v>-1</v>
      </c>
      <c r="M68" s="10">
        <v>6</v>
      </c>
      <c r="N68" s="19"/>
      <c r="O68" s="22"/>
      <c r="P68" s="21"/>
      <c r="Q68" s="22"/>
      <c r="S68" s="10"/>
      <c r="T68" s="1" t="s">
        <v>11</v>
      </c>
      <c r="U68" s="12"/>
      <c r="V68" s="21"/>
      <c r="W68" s="22"/>
      <c r="Y68" s="10"/>
      <c r="Z68" s="1" t="s">
        <v>12</v>
      </c>
      <c r="AA68" s="12">
        <v>7</v>
      </c>
      <c r="AB68" s="21"/>
      <c r="AC68" s="22"/>
      <c r="AD68" s="21"/>
      <c r="AE68" s="27"/>
      <c r="AJ68" s="10"/>
      <c r="AL68" s="75">
        <f t="shared" si="1"/>
      </c>
      <c r="AM68" s="76">
        <f t="shared" si="2"/>
      </c>
      <c r="AN68" s="76">
        <f t="shared" si="3"/>
      </c>
      <c r="AO68" s="77">
        <f t="shared" si="4"/>
      </c>
      <c r="AP68" s="81">
        <f t="shared" si="5"/>
      </c>
      <c r="AQ68" s="76">
        <f t="shared" si="6"/>
      </c>
      <c r="AR68" s="76" t="str">
        <f t="shared" si="7"/>
        <v>T</v>
      </c>
      <c r="AS68" s="76">
        <f t="shared" si="8"/>
        <v>6</v>
      </c>
      <c r="AT68" s="76" t="str">
        <f t="shared" si="9"/>
        <v>C</v>
      </c>
      <c r="AU68" s="77">
        <f t="shared" si="10"/>
        <v>7</v>
      </c>
    </row>
    <row r="69" spans="1:47" ht="12.75">
      <c r="A69" s="8">
        <v>105</v>
      </c>
      <c r="C69" s="12"/>
      <c r="E69" s="12"/>
      <c r="F69" s="17">
        <v>-1</v>
      </c>
      <c r="G69" s="10"/>
      <c r="H69" s="1" t="s">
        <v>14</v>
      </c>
      <c r="I69" s="12">
        <v>3</v>
      </c>
      <c r="J69" s="17">
        <v>-1</v>
      </c>
      <c r="K69" s="12"/>
      <c r="M69" s="10"/>
      <c r="N69" s="19"/>
      <c r="O69" s="22"/>
      <c r="P69" s="21"/>
      <c r="Q69" s="22"/>
      <c r="R69" s="17">
        <v>1</v>
      </c>
      <c r="S69" s="10"/>
      <c r="T69" s="1" t="s">
        <v>11</v>
      </c>
      <c r="U69" s="12">
        <v>3</v>
      </c>
      <c r="V69" s="21"/>
      <c r="W69" s="22"/>
      <c r="X69" s="17">
        <v>-1</v>
      </c>
      <c r="Y69" s="10">
        <v>3</v>
      </c>
      <c r="AA69" s="12"/>
      <c r="AB69" s="21"/>
      <c r="AC69" s="22"/>
      <c r="AD69" s="21"/>
      <c r="AE69" s="27"/>
      <c r="AJ69" s="10"/>
      <c r="AL69" s="75">
        <f t="shared" si="1"/>
        <v>1</v>
      </c>
      <c r="AM69" s="76">
        <f t="shared" si="2"/>
      </c>
      <c r="AN69" s="76">
        <f t="shared" si="3"/>
      </c>
      <c r="AO69" s="77">
        <f t="shared" si="4"/>
      </c>
      <c r="AP69" s="81">
        <f t="shared" si="5"/>
      </c>
      <c r="AQ69" s="76">
        <f t="shared" si="6"/>
      </c>
      <c r="AR69" s="76">
        <f t="shared" si="7"/>
      </c>
      <c r="AS69" s="76">
        <f t="shared" si="8"/>
      </c>
      <c r="AT69" s="76">
        <f t="shared" si="9"/>
      </c>
      <c r="AU69" s="77">
        <f t="shared" si="10"/>
      </c>
    </row>
    <row r="70" spans="1:47" ht="12.75">
      <c r="A70" s="8">
        <v>106</v>
      </c>
      <c r="B70" s="1" t="s">
        <v>10</v>
      </c>
      <c r="C70" s="12">
        <v>6</v>
      </c>
      <c r="E70" s="12"/>
      <c r="G70" s="10"/>
      <c r="H70" s="1" t="s">
        <v>14</v>
      </c>
      <c r="I70" s="12">
        <v>6</v>
      </c>
      <c r="J70" s="17">
        <v>-1</v>
      </c>
      <c r="K70" s="12">
        <v>4</v>
      </c>
      <c r="M70" s="10"/>
      <c r="N70" s="19"/>
      <c r="O70" s="22"/>
      <c r="P70" s="21"/>
      <c r="Q70" s="22"/>
      <c r="R70" s="17">
        <v>1</v>
      </c>
      <c r="S70" s="10">
        <v>3</v>
      </c>
      <c r="T70" s="1" t="s">
        <v>11</v>
      </c>
      <c r="U70" s="12">
        <v>4</v>
      </c>
      <c r="V70" s="21"/>
      <c r="W70" s="22"/>
      <c r="X70" s="17">
        <v>-1</v>
      </c>
      <c r="Y70" s="10">
        <v>5</v>
      </c>
      <c r="Z70" s="1" t="s">
        <v>15</v>
      </c>
      <c r="AA70" s="12">
        <v>6</v>
      </c>
      <c r="AB70" s="21"/>
      <c r="AC70" s="22"/>
      <c r="AD70" s="21"/>
      <c r="AE70" s="27"/>
      <c r="AJ70" s="10"/>
      <c r="AL70" s="75">
        <f t="shared" si="1"/>
        <v>1</v>
      </c>
      <c r="AM70" s="76">
        <f t="shared" si="2"/>
        <v>3</v>
      </c>
      <c r="AN70" s="76">
        <f t="shared" si="3"/>
      </c>
      <c r="AO70" s="77">
        <f t="shared" si="4"/>
      </c>
      <c r="AP70" s="81" t="str">
        <f t="shared" si="5"/>
        <v>T</v>
      </c>
      <c r="AQ70" s="76">
        <f t="shared" si="6"/>
        <v>6</v>
      </c>
      <c r="AR70" s="76">
        <f t="shared" si="7"/>
      </c>
      <c r="AS70" s="76">
        <f t="shared" si="8"/>
      </c>
      <c r="AT70" s="76">
        <f t="shared" si="9"/>
      </c>
      <c r="AU70" s="77">
        <f t="shared" si="10"/>
      </c>
    </row>
    <row r="71" spans="1:47" ht="12.75">
      <c r="A71" s="8">
        <v>107</v>
      </c>
      <c r="B71" s="1" t="s">
        <v>10</v>
      </c>
      <c r="C71" s="12">
        <v>7</v>
      </c>
      <c r="E71" s="12"/>
      <c r="F71" s="17">
        <v>-1</v>
      </c>
      <c r="G71" s="10">
        <v>6</v>
      </c>
      <c r="I71" s="12"/>
      <c r="J71" s="17">
        <v>-1</v>
      </c>
      <c r="K71" s="12">
        <v>1</v>
      </c>
      <c r="M71" s="10"/>
      <c r="N71" s="19"/>
      <c r="O71" s="22"/>
      <c r="P71" s="21"/>
      <c r="Q71" s="22"/>
      <c r="R71" s="17">
        <v>1</v>
      </c>
      <c r="S71" s="10">
        <v>2</v>
      </c>
      <c r="T71" s="1" t="s">
        <v>11</v>
      </c>
      <c r="U71" s="12"/>
      <c r="V71" s="21"/>
      <c r="W71" s="22"/>
      <c r="Y71" s="10"/>
      <c r="Z71" s="1" t="s">
        <v>15</v>
      </c>
      <c r="AA71" s="12">
        <v>3</v>
      </c>
      <c r="AB71" s="21"/>
      <c r="AC71" s="22"/>
      <c r="AD71" s="21"/>
      <c r="AE71" s="27"/>
      <c r="AJ71" s="10"/>
      <c r="AL71" s="75">
        <f t="shared" si="1"/>
        <v>1</v>
      </c>
      <c r="AM71" s="76">
        <f t="shared" si="2"/>
        <v>2</v>
      </c>
      <c r="AN71" s="76">
        <f t="shared" si="3"/>
      </c>
      <c r="AO71" s="77">
        <f t="shared" si="4"/>
      </c>
      <c r="AP71" s="81" t="str">
        <f t="shared" si="5"/>
        <v>T</v>
      </c>
      <c r="AQ71" s="76">
        <f t="shared" si="6"/>
        <v>3</v>
      </c>
      <c r="AR71" s="76">
        <f t="shared" si="7"/>
      </c>
      <c r="AS71" s="76">
        <f t="shared" si="8"/>
      </c>
      <c r="AT71" s="76">
        <f t="shared" si="9"/>
      </c>
      <c r="AU71" s="77">
        <f t="shared" si="10"/>
      </c>
    </row>
    <row r="72" spans="1:47" ht="12.75">
      <c r="A72" s="8">
        <v>108</v>
      </c>
      <c r="B72" s="1" t="s">
        <v>10</v>
      </c>
      <c r="C72" s="12"/>
      <c r="D72" s="17">
        <v>-1</v>
      </c>
      <c r="E72" s="12"/>
      <c r="G72" s="10"/>
      <c r="H72" s="1" t="s">
        <v>14</v>
      </c>
      <c r="I72" s="12"/>
      <c r="J72" s="17">
        <v>-1</v>
      </c>
      <c r="K72" s="12"/>
      <c r="M72" s="10"/>
      <c r="N72" s="19"/>
      <c r="O72" s="22"/>
      <c r="P72" s="21"/>
      <c r="Q72" s="22"/>
      <c r="R72" s="17">
        <v>-1</v>
      </c>
      <c r="S72" s="10">
        <v>8</v>
      </c>
      <c r="U72" s="12"/>
      <c r="V72" s="21"/>
      <c r="W72" s="22"/>
      <c r="X72" s="17">
        <v>-1</v>
      </c>
      <c r="Y72" s="10">
        <v>8</v>
      </c>
      <c r="AA72" s="12"/>
      <c r="AB72" s="21"/>
      <c r="AC72" s="22"/>
      <c r="AD72" s="21"/>
      <c r="AE72" s="27"/>
      <c r="AJ72" s="10"/>
      <c r="AL72" s="75">
        <f t="shared" si="1"/>
      </c>
      <c r="AM72" s="76">
        <f t="shared" si="2"/>
      </c>
      <c r="AN72" s="76">
        <f t="shared" si="3"/>
        <v>-1</v>
      </c>
      <c r="AO72" s="77">
        <f t="shared" si="4"/>
        <v>8</v>
      </c>
      <c r="AP72" s="81">
        <f t="shared" si="5"/>
      </c>
      <c r="AQ72" s="76">
        <f t="shared" si="6"/>
      </c>
      <c r="AR72" s="76">
        <f t="shared" si="7"/>
      </c>
      <c r="AS72" s="76">
        <f t="shared" si="8"/>
      </c>
      <c r="AT72" s="76">
        <f t="shared" si="9"/>
      </c>
      <c r="AU72" s="77">
        <f t="shared" si="10"/>
      </c>
    </row>
    <row r="73" spans="1:47" ht="12.75">
      <c r="A73" s="8">
        <v>109</v>
      </c>
      <c r="B73" s="1" t="s">
        <v>10</v>
      </c>
      <c r="C73" s="12"/>
      <c r="D73" s="17">
        <v>-1</v>
      </c>
      <c r="E73" s="12"/>
      <c r="G73" s="10"/>
      <c r="H73" s="1" t="s">
        <v>14</v>
      </c>
      <c r="I73" s="12"/>
      <c r="J73" s="17">
        <v>-1</v>
      </c>
      <c r="K73" s="12"/>
      <c r="M73" s="10"/>
      <c r="N73" s="19"/>
      <c r="O73" s="22"/>
      <c r="P73" s="21"/>
      <c r="Q73" s="22"/>
      <c r="R73" s="17">
        <v>-1</v>
      </c>
      <c r="S73" s="10">
        <v>1</v>
      </c>
      <c r="U73" s="12"/>
      <c r="V73" s="21"/>
      <c r="W73" s="22"/>
      <c r="X73" s="17">
        <v>-1</v>
      </c>
      <c r="Y73" s="10">
        <v>8</v>
      </c>
      <c r="AA73" s="12"/>
      <c r="AB73" s="21"/>
      <c r="AC73" s="22"/>
      <c r="AD73" s="21"/>
      <c r="AE73" s="27"/>
      <c r="AJ73" s="10"/>
      <c r="AL73" s="75">
        <f t="shared" si="1"/>
      </c>
      <c r="AM73" s="76">
        <f t="shared" si="2"/>
      </c>
      <c r="AN73" s="76">
        <f t="shared" si="3"/>
        <v>-1</v>
      </c>
      <c r="AO73" s="77">
        <f t="shared" si="4"/>
        <v>1</v>
      </c>
      <c r="AP73" s="81">
        <f t="shared" si="5"/>
      </c>
      <c r="AQ73" s="76">
        <f t="shared" si="6"/>
      </c>
      <c r="AR73" s="76">
        <f t="shared" si="7"/>
      </c>
      <c r="AS73" s="76">
        <f t="shared" si="8"/>
      </c>
      <c r="AT73" s="76">
        <f t="shared" si="9"/>
      </c>
      <c r="AU73" s="77">
        <f t="shared" si="10"/>
      </c>
    </row>
    <row r="74" spans="1:47" ht="12.75">
      <c r="A74" s="8">
        <v>110</v>
      </c>
      <c r="B74" s="1" t="s">
        <v>10</v>
      </c>
      <c r="C74" s="12">
        <v>2</v>
      </c>
      <c r="D74" s="17">
        <v>-1</v>
      </c>
      <c r="E74" s="12"/>
      <c r="G74" s="10"/>
      <c r="I74" s="12"/>
      <c r="J74" s="17">
        <v>-1</v>
      </c>
      <c r="K74" s="12">
        <v>1</v>
      </c>
      <c r="M74" s="10"/>
      <c r="N74" s="19"/>
      <c r="O74" s="22"/>
      <c r="P74" s="21"/>
      <c r="Q74" s="22"/>
      <c r="R74" s="17">
        <v>1</v>
      </c>
      <c r="S74" s="10"/>
      <c r="T74" s="1" t="s">
        <v>11</v>
      </c>
      <c r="U74" s="12">
        <v>5</v>
      </c>
      <c r="V74" s="21"/>
      <c r="W74" s="22"/>
      <c r="X74" s="17">
        <v>-1</v>
      </c>
      <c r="Y74" s="10">
        <v>7</v>
      </c>
      <c r="Z74" s="1" t="s">
        <v>15</v>
      </c>
      <c r="AA74" s="12"/>
      <c r="AB74" s="21"/>
      <c r="AC74" s="22"/>
      <c r="AD74" s="21"/>
      <c r="AE74" s="27"/>
      <c r="AJ74" s="10"/>
      <c r="AL74" s="75">
        <f t="shared" si="1"/>
        <v>1</v>
      </c>
      <c r="AM74" s="76">
        <f t="shared" si="2"/>
      </c>
      <c r="AN74" s="76">
        <f t="shared" si="3"/>
      </c>
      <c r="AO74" s="77">
        <f t="shared" si="4"/>
      </c>
      <c r="AP74" s="81" t="str">
        <f t="shared" si="5"/>
        <v>T</v>
      </c>
      <c r="AQ74" s="76">
        <f t="shared" si="6"/>
      </c>
      <c r="AR74" s="76">
        <f t="shared" si="7"/>
      </c>
      <c r="AS74" s="76">
        <f t="shared" si="8"/>
      </c>
      <c r="AT74" s="76">
        <f t="shared" si="9"/>
      </c>
      <c r="AU74" s="77">
        <f t="shared" si="10"/>
      </c>
    </row>
    <row r="75" spans="1:47" ht="12.75">
      <c r="A75" s="8">
        <v>111</v>
      </c>
      <c r="B75" s="1" t="s">
        <v>10</v>
      </c>
      <c r="C75" s="12"/>
      <c r="D75" s="17">
        <v>-1</v>
      </c>
      <c r="E75" s="12"/>
      <c r="F75" s="17">
        <v>-1</v>
      </c>
      <c r="G75" s="10">
        <v>4</v>
      </c>
      <c r="I75" s="12"/>
      <c r="J75" s="17">
        <v>-1</v>
      </c>
      <c r="K75" s="12">
        <v>7</v>
      </c>
      <c r="L75" s="17">
        <v>-1</v>
      </c>
      <c r="M75" s="10">
        <v>8</v>
      </c>
      <c r="N75" s="19"/>
      <c r="O75" s="22"/>
      <c r="P75" s="21"/>
      <c r="Q75" s="22"/>
      <c r="S75" s="10"/>
      <c r="T75" s="1" t="s">
        <v>11</v>
      </c>
      <c r="U75" s="12"/>
      <c r="V75" s="21"/>
      <c r="W75" s="22"/>
      <c r="Y75" s="10"/>
      <c r="Z75" s="1" t="s">
        <v>12</v>
      </c>
      <c r="AA75" s="12">
        <v>8</v>
      </c>
      <c r="AB75" s="21"/>
      <c r="AC75" s="22"/>
      <c r="AD75" s="21"/>
      <c r="AE75" s="27"/>
      <c r="AJ75" s="10"/>
      <c r="AL75" s="75">
        <f t="shared" si="1"/>
      </c>
      <c r="AM75" s="76">
        <f t="shared" si="2"/>
      </c>
      <c r="AN75" s="76">
        <f t="shared" si="3"/>
      </c>
      <c r="AO75" s="77">
        <f t="shared" si="4"/>
      </c>
      <c r="AP75" s="81">
        <f t="shared" si="5"/>
      </c>
      <c r="AQ75" s="76">
        <f t="shared" si="6"/>
      </c>
      <c r="AR75" s="76" t="str">
        <f t="shared" si="7"/>
        <v>T</v>
      </c>
      <c r="AS75" s="76">
        <f t="shared" si="8"/>
        <v>7</v>
      </c>
      <c r="AT75" s="76" t="str">
        <f t="shared" si="9"/>
        <v>C</v>
      </c>
      <c r="AU75" s="77">
        <f t="shared" si="10"/>
        <v>8</v>
      </c>
    </row>
    <row r="76" spans="1:47" ht="13.5" thickBot="1">
      <c r="A76" s="8">
        <v>112</v>
      </c>
      <c r="B76" s="13"/>
      <c r="C76" s="14"/>
      <c r="D76" s="18"/>
      <c r="E76" s="14"/>
      <c r="F76" s="18">
        <v>-1</v>
      </c>
      <c r="G76" s="16"/>
      <c r="H76" s="15" t="s">
        <v>14</v>
      </c>
      <c r="I76" s="14">
        <v>4</v>
      </c>
      <c r="J76" s="18">
        <v>-1</v>
      </c>
      <c r="K76" s="14"/>
      <c r="L76" s="18"/>
      <c r="M76" s="16"/>
      <c r="N76" s="23"/>
      <c r="O76" s="24"/>
      <c r="P76" s="25"/>
      <c r="Q76" s="24"/>
      <c r="R76" s="18">
        <v>1</v>
      </c>
      <c r="S76" s="16"/>
      <c r="T76" s="15" t="s">
        <v>11</v>
      </c>
      <c r="U76" s="14">
        <v>3</v>
      </c>
      <c r="V76" s="25"/>
      <c r="W76" s="24"/>
      <c r="X76" s="18">
        <v>-1</v>
      </c>
      <c r="Y76" s="16">
        <v>4</v>
      </c>
      <c r="Z76" s="15"/>
      <c r="AA76" s="14"/>
      <c r="AB76" s="25"/>
      <c r="AC76" s="24"/>
      <c r="AD76" s="25"/>
      <c r="AE76" s="28"/>
      <c r="AF76" s="15"/>
      <c r="AG76" s="15"/>
      <c r="AH76" s="15"/>
      <c r="AI76" s="15"/>
      <c r="AJ76" s="16"/>
      <c r="AL76" s="78">
        <f t="shared" si="1"/>
        <v>1</v>
      </c>
      <c r="AM76" s="79">
        <f t="shared" si="2"/>
      </c>
      <c r="AN76" s="79">
        <f t="shared" si="3"/>
      </c>
      <c r="AO76" s="80">
        <f t="shared" si="4"/>
      </c>
      <c r="AP76" s="82">
        <f t="shared" si="5"/>
      </c>
      <c r="AQ76" s="79">
        <f t="shared" si="6"/>
      </c>
      <c r="AR76" s="79">
        <f t="shared" si="7"/>
      </c>
      <c r="AS76" s="79">
        <f t="shared" si="8"/>
      </c>
      <c r="AT76" s="79">
        <f t="shared" si="9"/>
      </c>
      <c r="AU76" s="80">
        <f t="shared" si="10"/>
      </c>
    </row>
  </sheetData>
  <sheetProtection password="C028" sheet="1" objects="1" scenarios="1"/>
  <mergeCells count="34">
    <mergeCell ref="AT20:AU20"/>
    <mergeCell ref="AR20:AS20"/>
    <mergeCell ref="AP19:AU19"/>
    <mergeCell ref="AL20:AM20"/>
    <mergeCell ref="AN20:AO20"/>
    <mergeCell ref="AL19:AO19"/>
    <mergeCell ref="AP20:AQ20"/>
    <mergeCell ref="G5:H5"/>
    <mergeCell ref="Q3:S3"/>
    <mergeCell ref="T3:V3"/>
    <mergeCell ref="W3:X3"/>
    <mergeCell ref="Y3:Z3"/>
    <mergeCell ref="AA3:AB3"/>
    <mergeCell ref="AF19:AJ19"/>
    <mergeCell ref="Z19:AE19"/>
    <mergeCell ref="Z20:AA20"/>
    <mergeCell ref="AB20:AC20"/>
    <mergeCell ref="AD20:AE20"/>
    <mergeCell ref="T19:Y19"/>
    <mergeCell ref="T20:U20"/>
    <mergeCell ref="V20:W20"/>
    <mergeCell ref="X20:Y20"/>
    <mergeCell ref="N19:S19"/>
    <mergeCell ref="N20:O20"/>
    <mergeCell ref="P20:Q20"/>
    <mergeCell ref="R20:S20"/>
    <mergeCell ref="H19:M19"/>
    <mergeCell ref="H20:I20"/>
    <mergeCell ref="J20:K20"/>
    <mergeCell ref="L20:M20"/>
    <mergeCell ref="B19:G19"/>
    <mergeCell ref="B20:C20"/>
    <mergeCell ref="D20:E20"/>
    <mergeCell ref="F20:G2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Cards</dc:title>
  <dc:subject>Empires of the Middle Ages</dc:subject>
  <dc:creator>Dave Rubin</dc:creator>
  <cp:keywords/>
  <dc:description/>
  <cp:lastModifiedBy>Holly-Dee Rubin</cp:lastModifiedBy>
  <dcterms:created xsi:type="dcterms:W3CDTF">2005-01-06T21:00:05Z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